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45" tabRatio="906"/>
  </bookViews>
  <sheets>
    <sheet name="cronograma" sheetId="9" r:id="rId1"/>
    <sheet name="resumo" sheetId="1" r:id="rId2"/>
    <sheet name="CADERNETA DE CAMPO-AV. AMERICAS" sheetId="10" state="hidden" r:id="rId3"/>
    <sheet name="CADERNETA DE CAMPO - GOV LUPION" sheetId="11" state="hidden" r:id="rId4"/>
    <sheet name="CADERNETA DE CAMPO - CATANDUVAS" sheetId="12" state="hidden" r:id="rId5"/>
  </sheets>
  <definedNames>
    <definedName name="_xlnm._FilterDatabase" localSheetId="1" hidden="1">resumo!$A$6:$Z$6</definedName>
    <definedName name="_xlnm.Print_Area" localSheetId="0">cronograma!$A$1:$Q$74</definedName>
    <definedName name="_xlnm.Print_Area" localSheetId="1">resumo!$A$1:$K$63</definedName>
    <definedName name="_xlnm.Print_Titles" localSheetId="1">resumo!$5:$6</definedName>
  </definedNames>
  <calcPr calcId="162913"/>
</workbook>
</file>

<file path=xl/calcChain.xml><?xml version="1.0" encoding="utf-8"?>
<calcChain xmlns="http://schemas.openxmlformats.org/spreadsheetml/2006/main">
  <c r="T20" i="9" l="1"/>
  <c r="T21" i="9"/>
  <c r="T22" i="9"/>
  <c r="T23" i="9"/>
  <c r="T24" i="9"/>
  <c r="T25" i="9"/>
  <c r="S8" i="9" l="1"/>
  <c r="S9" i="9"/>
  <c r="S10" i="9"/>
  <c r="S11" i="9"/>
  <c r="S12" i="9"/>
  <c r="S13" i="9"/>
  <c r="S14" i="9"/>
  <c r="S15" i="9"/>
  <c r="S16" i="9"/>
  <c r="S17" i="9"/>
  <c r="S18" i="9"/>
  <c r="P18" i="9"/>
  <c r="K41" i="1"/>
  <c r="K42" i="1" s="1"/>
  <c r="J32" i="1"/>
  <c r="F66" i="11" l="1"/>
  <c r="G66" i="11"/>
  <c r="F38" i="11"/>
  <c r="F10" i="11" l="1"/>
  <c r="G10" i="11" s="1"/>
  <c r="T3" i="9" l="1"/>
  <c r="Q3" i="9" s="1"/>
  <c r="I38" i="9" l="1"/>
  <c r="I60" i="9"/>
  <c r="H38" i="9"/>
  <c r="H46" i="9"/>
  <c r="H50" i="9"/>
  <c r="H54" i="9"/>
  <c r="H58" i="9"/>
  <c r="H62" i="9"/>
  <c r="H66" i="9"/>
  <c r="I46" i="9"/>
  <c r="I50" i="9"/>
  <c r="I54" i="9"/>
  <c r="I58" i="9"/>
  <c r="I62" i="9"/>
  <c r="I66" i="9"/>
  <c r="H40" i="9"/>
  <c r="H48" i="9"/>
  <c r="H56" i="9"/>
  <c r="H60" i="9"/>
  <c r="H64" i="9"/>
  <c r="I40" i="9"/>
  <c r="I48" i="9"/>
  <c r="I56" i="9"/>
  <c r="I64" i="9"/>
  <c r="H52" i="9"/>
  <c r="I52" i="9"/>
  <c r="Q2" i="9"/>
  <c r="G48" i="9"/>
  <c r="G56" i="9"/>
  <c r="G60" i="9"/>
  <c r="G64" i="9"/>
  <c r="G50" i="9"/>
  <c r="G58" i="9"/>
  <c r="G66" i="9"/>
  <c r="G38" i="9"/>
  <c r="G46" i="9"/>
  <c r="G54" i="9"/>
  <c r="G62" i="9"/>
  <c r="G52" i="9"/>
  <c r="F58" i="12"/>
  <c r="F57" i="12"/>
  <c r="F56" i="12"/>
  <c r="F55" i="12"/>
  <c r="F54" i="12"/>
  <c r="F53" i="12"/>
  <c r="F52" i="12"/>
  <c r="D35" i="12"/>
  <c r="F35" i="12" s="1"/>
  <c r="D34" i="12"/>
  <c r="F34" i="12" s="1"/>
  <c r="D33" i="12"/>
  <c r="F32" i="12"/>
  <c r="G32" i="12" s="1"/>
  <c r="D24" i="12"/>
  <c r="F24" i="12" s="1"/>
  <c r="D23" i="12"/>
  <c r="F23" i="12" s="1"/>
  <c r="D22" i="12"/>
  <c r="F22" i="12" s="1"/>
  <c r="F21" i="12"/>
  <c r="G60" i="12"/>
  <c r="D60" i="12"/>
  <c r="B58" i="12"/>
  <c r="B57" i="12"/>
  <c r="B56" i="12"/>
  <c r="B55" i="12"/>
  <c r="B54" i="12"/>
  <c r="B53" i="12"/>
  <c r="B52" i="12"/>
  <c r="G49" i="12"/>
  <c r="F49" i="12"/>
  <c r="B49" i="12"/>
  <c r="D46" i="12"/>
  <c r="B45" i="12"/>
  <c r="B44" i="12"/>
  <c r="B43" i="12"/>
  <c r="G40" i="12"/>
  <c r="F40" i="12"/>
  <c r="B40" i="12"/>
  <c r="G29" i="12"/>
  <c r="F29" i="12"/>
  <c r="B29" i="12"/>
  <c r="G18" i="12"/>
  <c r="F18" i="12"/>
  <c r="B18" i="12"/>
  <c r="D13" i="12"/>
  <c r="F13" i="12" s="1"/>
  <c r="D12" i="12"/>
  <c r="F12" i="12" s="1"/>
  <c r="D11" i="12"/>
  <c r="F10" i="12"/>
  <c r="G10" i="12" s="1"/>
  <c r="F132" i="11"/>
  <c r="B132" i="11"/>
  <c r="F129" i="11"/>
  <c r="F130" i="11"/>
  <c r="B130" i="11"/>
  <c r="B129" i="11"/>
  <c r="F113" i="11"/>
  <c r="F114" i="11"/>
  <c r="F115" i="11"/>
  <c r="B94" i="11"/>
  <c r="B95" i="11"/>
  <c r="B96" i="11"/>
  <c r="B97" i="11"/>
  <c r="B98" i="11"/>
  <c r="B99" i="11"/>
  <c r="B100" i="11"/>
  <c r="B101" i="11"/>
  <c r="B102" i="11"/>
  <c r="B103" i="11"/>
  <c r="B104" i="11"/>
  <c r="B105" i="11"/>
  <c r="D86" i="11"/>
  <c r="F86" i="11" s="1"/>
  <c r="D85" i="11"/>
  <c r="F85" i="11" s="1"/>
  <c r="D84" i="11"/>
  <c r="F84" i="11" s="1"/>
  <c r="D83" i="11"/>
  <c r="F83" i="11" s="1"/>
  <c r="D82" i="11"/>
  <c r="F82" i="11" s="1"/>
  <c r="D81" i="11"/>
  <c r="F81" i="11" s="1"/>
  <c r="D80" i="11"/>
  <c r="F80" i="11" s="1"/>
  <c r="D79" i="11"/>
  <c r="F79" i="11" s="1"/>
  <c r="D78" i="11"/>
  <c r="F78" i="11" s="1"/>
  <c r="D77" i="11"/>
  <c r="F77" i="11" s="1"/>
  <c r="D76" i="11"/>
  <c r="F76" i="11" s="1"/>
  <c r="D75" i="11"/>
  <c r="F75" i="11" s="1"/>
  <c r="D74" i="11"/>
  <c r="F74" i="11" s="1"/>
  <c r="D73" i="11"/>
  <c r="F73" i="11" s="1"/>
  <c r="D72" i="11"/>
  <c r="F72" i="11" s="1"/>
  <c r="D71" i="11"/>
  <c r="F71" i="11" s="1"/>
  <c r="D70" i="11"/>
  <c r="F70" i="11" s="1"/>
  <c r="D69" i="11"/>
  <c r="F69" i="11" s="1"/>
  <c r="D68" i="11"/>
  <c r="F68" i="11" s="1"/>
  <c r="D67" i="11"/>
  <c r="D58" i="11"/>
  <c r="F58" i="11" s="1"/>
  <c r="D57" i="11"/>
  <c r="F57" i="11" s="1"/>
  <c r="D56" i="11"/>
  <c r="F56" i="11" s="1"/>
  <c r="D55" i="11"/>
  <c r="F55" i="11" s="1"/>
  <c r="D54" i="11"/>
  <c r="F54" i="11" s="1"/>
  <c r="D53" i="11"/>
  <c r="F53" i="11" s="1"/>
  <c r="D52" i="11"/>
  <c r="F52" i="11" s="1"/>
  <c r="D51" i="11"/>
  <c r="F51" i="11" s="1"/>
  <c r="D50" i="11"/>
  <c r="F50" i="11" s="1"/>
  <c r="D49" i="11"/>
  <c r="F49" i="11" s="1"/>
  <c r="D48" i="11"/>
  <c r="F48" i="11" s="1"/>
  <c r="D47" i="11"/>
  <c r="F47" i="11" s="1"/>
  <c r="D46" i="11"/>
  <c r="F46" i="11" s="1"/>
  <c r="D45" i="11"/>
  <c r="F45" i="11" s="1"/>
  <c r="D44" i="11"/>
  <c r="F44" i="11" s="1"/>
  <c r="D43" i="11"/>
  <c r="F43" i="11" s="1"/>
  <c r="D42" i="11"/>
  <c r="F42" i="11" s="1"/>
  <c r="D41" i="11"/>
  <c r="F41" i="11" s="1"/>
  <c r="D40" i="11"/>
  <c r="F40" i="11" s="1"/>
  <c r="D39" i="11"/>
  <c r="F39" i="11" s="1"/>
  <c r="D134" i="11"/>
  <c r="F131" i="11"/>
  <c r="B131" i="11"/>
  <c r="F128" i="11"/>
  <c r="B128" i="11"/>
  <c r="F127" i="11"/>
  <c r="B127" i="11"/>
  <c r="F126" i="11"/>
  <c r="B126" i="11"/>
  <c r="F125" i="11"/>
  <c r="B125" i="11"/>
  <c r="F124" i="11"/>
  <c r="B124" i="11"/>
  <c r="F123" i="11"/>
  <c r="B123" i="11"/>
  <c r="F122" i="11"/>
  <c r="B122" i="11"/>
  <c r="F121" i="11"/>
  <c r="B121" i="11"/>
  <c r="F120" i="11"/>
  <c r="B120" i="11"/>
  <c r="F119" i="11"/>
  <c r="B119" i="11"/>
  <c r="F118" i="11"/>
  <c r="B118" i="11"/>
  <c r="F117" i="11"/>
  <c r="B117" i="11"/>
  <c r="F116" i="11"/>
  <c r="B116" i="11"/>
  <c r="B115" i="11"/>
  <c r="B114" i="11"/>
  <c r="B113" i="11"/>
  <c r="G110" i="11"/>
  <c r="F110" i="11"/>
  <c r="B110" i="11"/>
  <c r="D107" i="11"/>
  <c r="G91" i="11"/>
  <c r="F91" i="11"/>
  <c r="B91" i="11"/>
  <c r="G63" i="11"/>
  <c r="F63" i="11"/>
  <c r="B63" i="11"/>
  <c r="G35" i="11"/>
  <c r="F35" i="11"/>
  <c r="B35" i="11"/>
  <c r="D30" i="11"/>
  <c r="F30" i="11" s="1"/>
  <c r="D29" i="11"/>
  <c r="F29" i="11" s="1"/>
  <c r="D28" i="11"/>
  <c r="F28" i="11" s="1"/>
  <c r="D27" i="11"/>
  <c r="F27" i="11" s="1"/>
  <c r="D26" i="11"/>
  <c r="F26" i="11" s="1"/>
  <c r="D25" i="11"/>
  <c r="F25" i="11" s="1"/>
  <c r="D24" i="11"/>
  <c r="F24" i="11" s="1"/>
  <c r="D23" i="11"/>
  <c r="F23" i="11" s="1"/>
  <c r="D22" i="11"/>
  <c r="F22" i="11" s="1"/>
  <c r="D21" i="11"/>
  <c r="F21" i="11" s="1"/>
  <c r="D20" i="11"/>
  <c r="F20" i="11" s="1"/>
  <c r="D19" i="11"/>
  <c r="F19" i="11" s="1"/>
  <c r="D18" i="11"/>
  <c r="F18" i="11" s="1"/>
  <c r="D17" i="11"/>
  <c r="F17" i="11" s="1"/>
  <c r="D16" i="11"/>
  <c r="F16" i="11" s="1"/>
  <c r="D15" i="11"/>
  <c r="F15" i="11" s="1"/>
  <c r="D14" i="11"/>
  <c r="F14" i="11" s="1"/>
  <c r="D13" i="11"/>
  <c r="F13" i="11" s="1"/>
  <c r="D12" i="11"/>
  <c r="F12" i="11" s="1"/>
  <c r="D11" i="11"/>
  <c r="B269" i="10"/>
  <c r="F269" i="10"/>
  <c r="B270" i="10"/>
  <c r="F270" i="10"/>
  <c r="B271" i="10"/>
  <c r="F271" i="10"/>
  <c r="B272" i="10"/>
  <c r="F272" i="10"/>
  <c r="B265" i="10"/>
  <c r="F265" i="10"/>
  <c r="B266" i="10"/>
  <c r="F266" i="10"/>
  <c r="B267" i="10"/>
  <c r="F267" i="10"/>
  <c r="B262" i="10"/>
  <c r="F262" i="10"/>
  <c r="B263" i="10"/>
  <c r="F263" i="10"/>
  <c r="B264" i="10"/>
  <c r="F264" i="10"/>
  <c r="B253" i="10"/>
  <c r="F253" i="10"/>
  <c r="B254" i="10"/>
  <c r="F254" i="10"/>
  <c r="B255" i="10"/>
  <c r="F255" i="10"/>
  <c r="B256" i="10"/>
  <c r="F256" i="10"/>
  <c r="B257" i="10"/>
  <c r="F257" i="10"/>
  <c r="B258" i="10"/>
  <c r="F258" i="10"/>
  <c r="B259" i="10"/>
  <c r="F259" i="10"/>
  <c r="B260" i="10"/>
  <c r="F260" i="10"/>
  <c r="F222" i="10"/>
  <c r="F223" i="10"/>
  <c r="F224" i="10"/>
  <c r="F225" i="10"/>
  <c r="F226" i="10"/>
  <c r="F227" i="10"/>
  <c r="F228" i="10"/>
  <c r="F229" i="10"/>
  <c r="F230" i="10"/>
  <c r="F231" i="10"/>
  <c r="F232" i="10"/>
  <c r="F233" i="10"/>
  <c r="F234" i="10"/>
  <c r="F235" i="10"/>
  <c r="F236" i="10"/>
  <c r="F237" i="10"/>
  <c r="F238" i="10"/>
  <c r="F239" i="10"/>
  <c r="F240" i="10"/>
  <c r="F241" i="10"/>
  <c r="F242" i="10"/>
  <c r="F243" i="10"/>
  <c r="F244" i="10"/>
  <c r="F245" i="10"/>
  <c r="F246" i="10"/>
  <c r="F247" i="10"/>
  <c r="F248" i="10"/>
  <c r="F249" i="10"/>
  <c r="F250" i="10"/>
  <c r="F251" i="10"/>
  <c r="F252" i="10"/>
  <c r="F261" i="10"/>
  <c r="F268" i="10"/>
  <c r="F221" i="10"/>
  <c r="F220" i="10"/>
  <c r="F219" i="10"/>
  <c r="F218" i="10"/>
  <c r="F217" i="10"/>
  <c r="F216" i="10"/>
  <c r="F215" i="10"/>
  <c r="F214" i="10"/>
  <c r="F213" i="10"/>
  <c r="F212" i="10"/>
  <c r="F211" i="10"/>
  <c r="F210" i="10"/>
  <c r="F209" i="10"/>
  <c r="F208" i="10"/>
  <c r="F207" i="10"/>
  <c r="F206" i="10"/>
  <c r="F205" i="10"/>
  <c r="F204" i="10"/>
  <c r="F203" i="10"/>
  <c r="F202" i="10"/>
  <c r="F201" i="10"/>
  <c r="F200" i="10"/>
  <c r="F199" i="10"/>
  <c r="F198" i="10"/>
  <c r="F197" i="10"/>
  <c r="B142" i="10"/>
  <c r="F196" i="10"/>
  <c r="F195" i="10"/>
  <c r="F194" i="10"/>
  <c r="F193" i="10"/>
  <c r="F192" i="10"/>
  <c r="F191" i="10"/>
  <c r="F190" i="10"/>
  <c r="F189" i="10"/>
  <c r="B211" i="10"/>
  <c r="B212" i="10"/>
  <c r="B213" i="10"/>
  <c r="B214" i="10"/>
  <c r="B215" i="10"/>
  <c r="B216" i="10"/>
  <c r="B217" i="10"/>
  <c r="B218" i="10"/>
  <c r="B219" i="10"/>
  <c r="B220" i="10"/>
  <c r="B221" i="10"/>
  <c r="B222" i="10"/>
  <c r="B223" i="10"/>
  <c r="B224" i="10"/>
  <c r="B225" i="10"/>
  <c r="B226" i="10"/>
  <c r="B227" i="10"/>
  <c r="B228" i="10"/>
  <c r="B229" i="10"/>
  <c r="B230" i="10"/>
  <c r="B231" i="10"/>
  <c r="B232" i="10"/>
  <c r="G186" i="10"/>
  <c r="F186" i="10"/>
  <c r="B186" i="10"/>
  <c r="G274" i="10"/>
  <c r="D274" i="10"/>
  <c r="B268" i="10"/>
  <c r="B261" i="10"/>
  <c r="B252" i="10"/>
  <c r="B251" i="10"/>
  <c r="B250" i="10"/>
  <c r="B249" i="10"/>
  <c r="B248" i="10"/>
  <c r="B247" i="10"/>
  <c r="B246" i="10"/>
  <c r="B245" i="10"/>
  <c r="B244" i="10"/>
  <c r="B243" i="10"/>
  <c r="B242" i="10"/>
  <c r="B241" i="10"/>
  <c r="B240" i="10"/>
  <c r="B239" i="10"/>
  <c r="B238" i="10"/>
  <c r="B237" i="10"/>
  <c r="B236" i="10"/>
  <c r="B235" i="10"/>
  <c r="B234" i="10"/>
  <c r="B233" i="10"/>
  <c r="B210" i="10"/>
  <c r="B209" i="10"/>
  <c r="B208" i="10"/>
  <c r="B207" i="10"/>
  <c r="B206" i="10"/>
  <c r="B205" i="10"/>
  <c r="B204" i="10"/>
  <c r="B203" i="10"/>
  <c r="B202" i="10"/>
  <c r="B201" i="10"/>
  <c r="B200" i="10"/>
  <c r="B199" i="10"/>
  <c r="B198" i="10"/>
  <c r="B197" i="10"/>
  <c r="B196" i="10"/>
  <c r="B195" i="10"/>
  <c r="B194" i="10"/>
  <c r="B193" i="10"/>
  <c r="B192" i="10"/>
  <c r="B191" i="10"/>
  <c r="B190" i="10"/>
  <c r="B189" i="10"/>
  <c r="B177" i="10"/>
  <c r="B178" i="10"/>
  <c r="B179" i="10"/>
  <c r="B180" i="10"/>
  <c r="B181" i="10"/>
  <c r="B163" i="10"/>
  <c r="B164" i="10"/>
  <c r="B165" i="10"/>
  <c r="B166" i="10"/>
  <c r="B167" i="10"/>
  <c r="B168" i="10"/>
  <c r="B138" i="10"/>
  <c r="B139" i="10"/>
  <c r="B140" i="10"/>
  <c r="B141" i="10"/>
  <c r="B143" i="10"/>
  <c r="B144" i="10"/>
  <c r="B145" i="10"/>
  <c r="B146" i="10"/>
  <c r="B147" i="10"/>
  <c r="B148" i="10"/>
  <c r="B149" i="10"/>
  <c r="B150" i="10"/>
  <c r="B151" i="10"/>
  <c r="B152" i="10"/>
  <c r="B153" i="10"/>
  <c r="B154" i="10"/>
  <c r="B155" i="10"/>
  <c r="B156" i="10"/>
  <c r="B157" i="10"/>
  <c r="B158" i="10"/>
  <c r="B159" i="10"/>
  <c r="B160" i="10"/>
  <c r="B161" i="10"/>
  <c r="B162" i="10"/>
  <c r="B169" i="10"/>
  <c r="B170" i="10"/>
  <c r="B171" i="10"/>
  <c r="B172" i="10"/>
  <c r="B173" i="10"/>
  <c r="B174" i="10"/>
  <c r="B175" i="10"/>
  <c r="B176" i="10"/>
  <c r="B137" i="10"/>
  <c r="G134" i="10"/>
  <c r="F134" i="10"/>
  <c r="B134" i="10"/>
  <c r="D183" i="10"/>
  <c r="G91" i="10"/>
  <c r="F91" i="10"/>
  <c r="B91" i="10"/>
  <c r="D129" i="10"/>
  <c r="F129" i="10" s="1"/>
  <c r="D128" i="10"/>
  <c r="F128" i="10" s="1"/>
  <c r="D127" i="10"/>
  <c r="F127" i="10" s="1"/>
  <c r="D126" i="10"/>
  <c r="F126" i="10" s="1"/>
  <c r="D125" i="10"/>
  <c r="F125" i="10" s="1"/>
  <c r="D124" i="10"/>
  <c r="F124" i="10" s="1"/>
  <c r="D123" i="10"/>
  <c r="F123" i="10" s="1"/>
  <c r="D122" i="10"/>
  <c r="F122" i="10" s="1"/>
  <c r="D121" i="10"/>
  <c r="F121" i="10" s="1"/>
  <c r="D120" i="10"/>
  <c r="F120" i="10" s="1"/>
  <c r="F119" i="10"/>
  <c r="D119" i="10"/>
  <c r="D118" i="10"/>
  <c r="F118" i="10" s="1"/>
  <c r="D117" i="10"/>
  <c r="F117" i="10" s="1"/>
  <c r="D116" i="10"/>
  <c r="F116" i="10" s="1"/>
  <c r="D115" i="10"/>
  <c r="F115" i="10" s="1"/>
  <c r="D114" i="10"/>
  <c r="F114" i="10" s="1"/>
  <c r="D113" i="10"/>
  <c r="F113" i="10" s="1"/>
  <c r="D112" i="10"/>
  <c r="F112" i="10" s="1"/>
  <c r="D111" i="10"/>
  <c r="F111" i="10" s="1"/>
  <c r="D110" i="10"/>
  <c r="F110" i="10" s="1"/>
  <c r="D109" i="10"/>
  <c r="F109" i="10" s="1"/>
  <c r="D108" i="10"/>
  <c r="F108" i="10" s="1"/>
  <c r="D107" i="10"/>
  <c r="F107" i="10" s="1"/>
  <c r="D106" i="10"/>
  <c r="F106" i="10" s="1"/>
  <c r="D105" i="10"/>
  <c r="F105" i="10" s="1"/>
  <c r="D104" i="10"/>
  <c r="F104" i="10" s="1"/>
  <c r="D103" i="10"/>
  <c r="F103" i="10" s="1"/>
  <c r="D102" i="10"/>
  <c r="F102" i="10" s="1"/>
  <c r="D101" i="10"/>
  <c r="F101" i="10" s="1"/>
  <c r="D100" i="10"/>
  <c r="F100" i="10" s="1"/>
  <c r="D99" i="10"/>
  <c r="F99" i="10" s="1"/>
  <c r="D98" i="10"/>
  <c r="F98" i="10" s="1"/>
  <c r="D97" i="10"/>
  <c r="F97" i="10" s="1"/>
  <c r="D96" i="10"/>
  <c r="F96" i="10" s="1"/>
  <c r="D95" i="10"/>
  <c r="F94" i="10"/>
  <c r="G48" i="10"/>
  <c r="F48" i="10"/>
  <c r="B48" i="10"/>
  <c r="D86" i="10"/>
  <c r="F86" i="10" s="1"/>
  <c r="D85" i="10"/>
  <c r="F85" i="10" s="1"/>
  <c r="D84" i="10"/>
  <c r="F84" i="10" s="1"/>
  <c r="D83" i="10"/>
  <c r="F83" i="10" s="1"/>
  <c r="D82" i="10"/>
  <c r="F82" i="10" s="1"/>
  <c r="D81" i="10"/>
  <c r="F81" i="10" s="1"/>
  <c r="D80" i="10"/>
  <c r="F80" i="10" s="1"/>
  <c r="D79" i="10"/>
  <c r="F79" i="10" s="1"/>
  <c r="D78" i="10"/>
  <c r="F78" i="10" s="1"/>
  <c r="D77" i="10"/>
  <c r="F77" i="10" s="1"/>
  <c r="D76" i="10"/>
  <c r="F76" i="10" s="1"/>
  <c r="D75" i="10"/>
  <c r="F75" i="10" s="1"/>
  <c r="D74" i="10"/>
  <c r="F74" i="10" s="1"/>
  <c r="D73" i="10"/>
  <c r="F73" i="10" s="1"/>
  <c r="D72" i="10"/>
  <c r="F72" i="10" s="1"/>
  <c r="D71" i="10"/>
  <c r="F71" i="10" s="1"/>
  <c r="D70" i="10"/>
  <c r="F70" i="10" s="1"/>
  <c r="D69" i="10"/>
  <c r="F69" i="10" s="1"/>
  <c r="D68" i="10"/>
  <c r="F68" i="10" s="1"/>
  <c r="D67" i="10"/>
  <c r="F67" i="10" s="1"/>
  <c r="D66" i="10"/>
  <c r="F66" i="10" s="1"/>
  <c r="D65" i="10"/>
  <c r="F65" i="10" s="1"/>
  <c r="D64" i="10"/>
  <c r="F64" i="10" s="1"/>
  <c r="D63" i="10"/>
  <c r="F63" i="10" s="1"/>
  <c r="D62" i="10"/>
  <c r="F62" i="10" s="1"/>
  <c r="D61" i="10"/>
  <c r="F61" i="10" s="1"/>
  <c r="D60" i="10"/>
  <c r="F60" i="10" s="1"/>
  <c r="D59" i="10"/>
  <c r="F59" i="10" s="1"/>
  <c r="D58" i="10"/>
  <c r="F58" i="10" s="1"/>
  <c r="D57" i="10"/>
  <c r="F57" i="10" s="1"/>
  <c r="D56" i="10"/>
  <c r="F56" i="10" s="1"/>
  <c r="D55" i="10"/>
  <c r="F55" i="10" s="1"/>
  <c r="D54" i="10"/>
  <c r="F54" i="10" s="1"/>
  <c r="D53" i="10"/>
  <c r="F53" i="10" s="1"/>
  <c r="D52" i="10"/>
  <c r="F51" i="10"/>
  <c r="D27" i="10"/>
  <c r="F27" i="10" s="1"/>
  <c r="D28" i="10"/>
  <c r="F28" i="10" s="1"/>
  <c r="D29" i="10"/>
  <c r="F29" i="10" s="1"/>
  <c r="D30" i="10"/>
  <c r="F30" i="10" s="1"/>
  <c r="D31" i="10"/>
  <c r="F31" i="10" s="1"/>
  <c r="D32" i="10"/>
  <c r="F32" i="10" s="1"/>
  <c r="D33" i="10"/>
  <c r="F33" i="10" s="1"/>
  <c r="D34" i="10"/>
  <c r="F34" i="10" s="1"/>
  <c r="D35" i="10"/>
  <c r="F35" i="10" s="1"/>
  <c r="D36" i="10"/>
  <c r="F36" i="10" s="1"/>
  <c r="D37" i="10"/>
  <c r="F37" i="10" s="1"/>
  <c r="D38" i="10"/>
  <c r="F38" i="10" s="1"/>
  <c r="D39" i="10"/>
  <c r="F39" i="10" s="1"/>
  <c r="D40" i="10"/>
  <c r="F40" i="10" s="1"/>
  <c r="D41" i="10"/>
  <c r="F41" i="10" s="1"/>
  <c r="D11" i="10"/>
  <c r="F11" i="10" s="1"/>
  <c r="D12" i="10"/>
  <c r="F12" i="10" s="1"/>
  <c r="D13" i="10"/>
  <c r="F13" i="10" s="1"/>
  <c r="D14" i="10"/>
  <c r="F14" i="10" s="1"/>
  <c r="D15" i="10"/>
  <c r="F15" i="10" s="1"/>
  <c r="D16" i="10"/>
  <c r="F16" i="10" s="1"/>
  <c r="D17" i="10"/>
  <c r="F17" i="10" s="1"/>
  <c r="D18" i="10"/>
  <c r="F18" i="10" s="1"/>
  <c r="D19" i="10"/>
  <c r="F19" i="10" s="1"/>
  <c r="D20" i="10"/>
  <c r="F20" i="10" s="1"/>
  <c r="D21" i="10"/>
  <c r="F21" i="10" s="1"/>
  <c r="D22" i="10"/>
  <c r="F22" i="10" s="1"/>
  <c r="D23" i="10"/>
  <c r="F23" i="10" s="1"/>
  <c r="D24" i="10"/>
  <c r="F24" i="10" s="1"/>
  <c r="D25" i="10"/>
  <c r="F25" i="10" s="1"/>
  <c r="D26" i="10"/>
  <c r="F26" i="10" s="1"/>
  <c r="D42" i="10"/>
  <c r="F42" i="10" s="1"/>
  <c r="D43" i="10"/>
  <c r="F43" i="10" s="1"/>
  <c r="D44" i="10"/>
  <c r="F44" i="10" s="1"/>
  <c r="D10" i="10"/>
  <c r="F10" i="10" s="1"/>
  <c r="F9" i="10"/>
  <c r="G9" i="10" s="1"/>
  <c r="G12" i="11" l="1"/>
  <c r="D88" i="11"/>
  <c r="F67" i="11"/>
  <c r="G13" i="11"/>
  <c r="G14" i="11" s="1"/>
  <c r="G15" i="11" s="1"/>
  <c r="G16" i="11" s="1"/>
  <c r="G17" i="11" s="1"/>
  <c r="G18" i="11" s="1"/>
  <c r="G19" i="11" s="1"/>
  <c r="G20" i="11" s="1"/>
  <c r="G21" i="11" s="1"/>
  <c r="G22" i="11" s="1"/>
  <c r="G23" i="11" s="1"/>
  <c r="G24" i="11" s="1"/>
  <c r="G25" i="11" s="1"/>
  <c r="G26" i="11" s="1"/>
  <c r="G27" i="11" s="1"/>
  <c r="G28" i="11" s="1"/>
  <c r="G29" i="11" s="1"/>
  <c r="G30" i="11" s="1"/>
  <c r="G32" i="11" s="1"/>
  <c r="E11" i="1" s="1"/>
  <c r="H39" i="9"/>
  <c r="H45" i="9"/>
  <c r="H51" i="9"/>
  <c r="H55" i="9"/>
  <c r="H59" i="9"/>
  <c r="H63" i="9"/>
  <c r="I39" i="9"/>
  <c r="I45" i="9"/>
  <c r="I49" i="9"/>
  <c r="I53" i="9"/>
  <c r="I57" i="9"/>
  <c r="I61" i="9"/>
  <c r="I65" i="9"/>
  <c r="H37" i="9"/>
  <c r="H47" i="9"/>
  <c r="H49" i="9"/>
  <c r="H53" i="9"/>
  <c r="H57" i="9"/>
  <c r="H61" i="9"/>
  <c r="H65" i="9"/>
  <c r="I37" i="9"/>
  <c r="I47" i="9"/>
  <c r="I51" i="9"/>
  <c r="I55" i="9"/>
  <c r="I59" i="9"/>
  <c r="I63" i="9"/>
  <c r="G47" i="9"/>
  <c r="G55" i="9"/>
  <c r="G59" i="9"/>
  <c r="G63" i="9"/>
  <c r="G37" i="9"/>
  <c r="G45" i="9"/>
  <c r="G53" i="9"/>
  <c r="G61" i="9"/>
  <c r="G57" i="9"/>
  <c r="G49" i="9"/>
  <c r="G65" i="9"/>
  <c r="G51" i="9"/>
  <c r="D37" i="12"/>
  <c r="F33" i="12"/>
  <c r="D26" i="12"/>
  <c r="F26" i="12"/>
  <c r="G16" i="1" s="1"/>
  <c r="G20" i="1" s="1"/>
  <c r="G29" i="1" s="1"/>
  <c r="F60" i="12"/>
  <c r="G33" i="1" s="1"/>
  <c r="D15" i="12"/>
  <c r="F11" i="12"/>
  <c r="D60" i="11"/>
  <c r="F60" i="11"/>
  <c r="E16" i="1" s="1"/>
  <c r="F134" i="11"/>
  <c r="E33" i="1" s="1"/>
  <c r="D32" i="11"/>
  <c r="F11" i="11"/>
  <c r="G11" i="11" s="1"/>
  <c r="F274" i="10"/>
  <c r="F33" i="1" s="1"/>
  <c r="G10" i="10"/>
  <c r="D88" i="10"/>
  <c r="D131" i="10"/>
  <c r="G94" i="10"/>
  <c r="F95" i="10"/>
  <c r="G95" i="10" s="1"/>
  <c r="G96" i="10" s="1"/>
  <c r="G97" i="10" s="1"/>
  <c r="G98" i="10" s="1"/>
  <c r="G99" i="10" s="1"/>
  <c r="G100" i="10" s="1"/>
  <c r="G101" i="10" s="1"/>
  <c r="G102" i="10" s="1"/>
  <c r="G103" i="10" s="1"/>
  <c r="G104" i="10" s="1"/>
  <c r="G105" i="10" s="1"/>
  <c r="G106" i="10" s="1"/>
  <c r="G107" i="10" s="1"/>
  <c r="G108" i="10" s="1"/>
  <c r="G109" i="10" s="1"/>
  <c r="G110" i="10" s="1"/>
  <c r="G111" i="10" s="1"/>
  <c r="G112" i="10" s="1"/>
  <c r="G113" i="10" s="1"/>
  <c r="G114" i="10" s="1"/>
  <c r="G115" i="10" s="1"/>
  <c r="G116" i="10" s="1"/>
  <c r="G117" i="10" s="1"/>
  <c r="G118" i="10" s="1"/>
  <c r="G119" i="10" s="1"/>
  <c r="G120" i="10" s="1"/>
  <c r="G121" i="10" s="1"/>
  <c r="G122" i="10" s="1"/>
  <c r="G123" i="10" s="1"/>
  <c r="G124" i="10" s="1"/>
  <c r="G125" i="10" s="1"/>
  <c r="G126" i="10" s="1"/>
  <c r="G127" i="10" s="1"/>
  <c r="G128" i="10" s="1"/>
  <c r="G129" i="10" s="1"/>
  <c r="G131" i="10" s="1"/>
  <c r="G183" i="10"/>
  <c r="F52" i="10"/>
  <c r="D46" i="10"/>
  <c r="F46" i="10"/>
  <c r="G18" i="1"/>
  <c r="G19" i="1" s="1"/>
  <c r="H31" i="1"/>
  <c r="J31" i="1" s="1"/>
  <c r="F37" i="12" l="1"/>
  <c r="G33" i="12"/>
  <c r="G34" i="12" s="1"/>
  <c r="G35" i="12" s="1"/>
  <c r="G37" i="12" s="1"/>
  <c r="F15" i="12"/>
  <c r="G11" i="12"/>
  <c r="G12" i="12" s="1"/>
  <c r="G13" i="12" s="1"/>
  <c r="G15" i="12" s="1"/>
  <c r="E20" i="1"/>
  <c r="E18" i="1"/>
  <c r="E19" i="1" s="1"/>
  <c r="G11" i="10"/>
  <c r="G12" i="10" s="1"/>
  <c r="G13" i="10" s="1"/>
  <c r="G14" i="10" s="1"/>
  <c r="G15" i="10" s="1"/>
  <c r="G16" i="10" s="1"/>
  <c r="G17" i="10" s="1"/>
  <c r="G18" i="10" s="1"/>
  <c r="G19" i="10" s="1"/>
  <c r="G20" i="10" s="1"/>
  <c r="G21" i="10" s="1"/>
  <c r="G22" i="10" s="1"/>
  <c r="G23" i="10" s="1"/>
  <c r="G24" i="10" s="1"/>
  <c r="G25" i="10" s="1"/>
  <c r="G26" i="10" s="1"/>
  <c r="G27" i="10" s="1"/>
  <c r="G28" i="10" s="1"/>
  <c r="G29" i="10" s="1"/>
  <c r="G30" i="10" s="1"/>
  <c r="G31" i="10" s="1"/>
  <c r="G32" i="10" s="1"/>
  <c r="G33" i="10" s="1"/>
  <c r="G34" i="10" s="1"/>
  <c r="G35" i="10" s="1"/>
  <c r="G36" i="10" s="1"/>
  <c r="G37" i="10" s="1"/>
  <c r="G38" i="10" s="1"/>
  <c r="G39" i="10" s="1"/>
  <c r="G40" i="10" s="1"/>
  <c r="G41" i="10" s="1"/>
  <c r="G42" i="10" s="1"/>
  <c r="G43" i="10" s="1"/>
  <c r="G44" i="10" s="1"/>
  <c r="G46" i="10" s="1"/>
  <c r="F11" i="1" s="1"/>
  <c r="G67" i="11"/>
  <c r="G68" i="11" s="1"/>
  <c r="G69" i="11" s="1"/>
  <c r="G70" i="11" s="1"/>
  <c r="G71" i="11" s="1"/>
  <c r="G72" i="11" s="1"/>
  <c r="G73" i="11" s="1"/>
  <c r="G74" i="11" s="1"/>
  <c r="G75" i="11" s="1"/>
  <c r="G76" i="11" s="1"/>
  <c r="G77" i="11" s="1"/>
  <c r="G78" i="11" s="1"/>
  <c r="G79" i="11" s="1"/>
  <c r="G80" i="11" s="1"/>
  <c r="G81" i="11" s="1"/>
  <c r="G82" i="11" s="1"/>
  <c r="G83" i="11" s="1"/>
  <c r="G84" i="11" s="1"/>
  <c r="G85" i="11" s="1"/>
  <c r="G86" i="11" s="1"/>
  <c r="G88" i="11" s="1"/>
  <c r="F88" i="11"/>
  <c r="G11" i="1"/>
  <c r="F32" i="11"/>
  <c r="F131" i="10"/>
  <c r="F183" i="10"/>
  <c r="F88" i="10"/>
  <c r="F16" i="1" s="1"/>
  <c r="H33" i="1"/>
  <c r="H9" i="1"/>
  <c r="H10" i="1"/>
  <c r="H12" i="1"/>
  <c r="H13" i="1"/>
  <c r="H14" i="1"/>
  <c r="H15" i="1"/>
  <c r="H16" i="1"/>
  <c r="J16" i="1" s="1"/>
  <c r="H17" i="1"/>
  <c r="J17" i="1" s="1"/>
  <c r="H21" i="1"/>
  <c r="J21" i="1" s="1"/>
  <c r="H22" i="1"/>
  <c r="J22" i="1" s="1"/>
  <c r="H23" i="1"/>
  <c r="J23" i="1" s="1"/>
  <c r="H24" i="1"/>
  <c r="J24" i="1" s="1"/>
  <c r="H25" i="1"/>
  <c r="J25" i="1" s="1"/>
  <c r="H26" i="1"/>
  <c r="J26" i="1" s="1"/>
  <c r="H27" i="1"/>
  <c r="J27" i="1" s="1"/>
  <c r="H28" i="1"/>
  <c r="J28" i="1" s="1"/>
  <c r="H30" i="1"/>
  <c r="H34" i="1"/>
  <c r="J34" i="1" s="1"/>
  <c r="H35" i="1"/>
  <c r="H36" i="1"/>
  <c r="J36" i="1" s="1"/>
  <c r="H37" i="1"/>
  <c r="J37" i="1" s="1"/>
  <c r="H38" i="1"/>
  <c r="J38" i="1" s="1"/>
  <c r="H39" i="1"/>
  <c r="H8" i="1"/>
  <c r="J35" i="1"/>
  <c r="J39" i="1"/>
  <c r="F20" i="1" l="1"/>
  <c r="F29" i="1" s="1"/>
  <c r="F18" i="1"/>
  <c r="F19" i="1" s="1"/>
  <c r="E29" i="1"/>
  <c r="J33" i="1"/>
  <c r="K30" i="1" s="1"/>
  <c r="H11" i="1"/>
  <c r="J11" i="1" s="1"/>
  <c r="B4" i="9"/>
  <c r="H18" i="1" l="1"/>
  <c r="J18" i="1" s="1"/>
  <c r="H20" i="1"/>
  <c r="H19" i="1"/>
  <c r="J19" i="1" s="1"/>
  <c r="K9" i="1"/>
  <c r="P9" i="9" s="1"/>
  <c r="T19" i="9"/>
  <c r="H29" i="1" l="1"/>
  <c r="J20" i="1"/>
  <c r="K15" i="1" s="1"/>
  <c r="I34" i="9"/>
  <c r="H34" i="9"/>
  <c r="G34" i="9"/>
  <c r="G33" i="9"/>
  <c r="I33" i="9"/>
  <c r="H33" i="9"/>
  <c r="P14" i="9"/>
  <c r="K34" i="1"/>
  <c r="K12" i="1"/>
  <c r="P10" i="9" s="1"/>
  <c r="K24" i="1"/>
  <c r="P13" i="9" s="1"/>
  <c r="K21" i="1"/>
  <c r="K7" i="1"/>
  <c r="P8" i="9" s="1"/>
  <c r="I44" i="9" l="1"/>
  <c r="H44" i="9"/>
  <c r="H43" i="9"/>
  <c r="I43" i="9"/>
  <c r="I36" i="9"/>
  <c r="H36" i="9"/>
  <c r="I35" i="9"/>
  <c r="H35" i="9"/>
  <c r="I32" i="9"/>
  <c r="H32" i="9"/>
  <c r="H31" i="9"/>
  <c r="I31" i="9"/>
  <c r="I42" i="9"/>
  <c r="H42" i="9"/>
  <c r="I41" i="9"/>
  <c r="H41" i="9"/>
  <c r="G35" i="9"/>
  <c r="G36" i="9"/>
  <c r="G31" i="9"/>
  <c r="G32" i="9"/>
  <c r="I68" i="9"/>
  <c r="G42" i="9"/>
  <c r="G41" i="9"/>
  <c r="G39" i="9"/>
  <c r="G40" i="9"/>
  <c r="G43" i="9"/>
  <c r="G44" i="9"/>
  <c r="P27" i="9"/>
  <c r="Q20" i="9" l="1"/>
  <c r="Q22" i="9"/>
  <c r="Q24" i="9"/>
  <c r="Q25" i="9"/>
  <c r="Q23" i="9"/>
  <c r="Q21" i="9"/>
  <c r="J68" i="9"/>
  <c r="L69" i="9"/>
  <c r="O69" i="9"/>
  <c r="H68" i="9"/>
  <c r="K68" i="9"/>
  <c r="L68" i="9"/>
  <c r="M69" i="9"/>
  <c r="N68" i="9"/>
  <c r="M68" i="9"/>
  <c r="K69" i="9"/>
  <c r="N69" i="9"/>
  <c r="G68" i="9"/>
  <c r="O68" i="9"/>
  <c r="H69" i="9"/>
  <c r="I69" i="9"/>
  <c r="I71" i="9" s="1"/>
  <c r="G69" i="9"/>
  <c r="J69" i="9"/>
  <c r="Q11" i="9"/>
  <c r="Q17" i="9"/>
  <c r="Q18" i="9"/>
  <c r="Q16" i="9"/>
  <c r="Q14" i="9"/>
  <c r="Q9" i="9"/>
  <c r="Q15" i="9"/>
  <c r="Q12" i="9"/>
  <c r="Q19" i="9"/>
  <c r="Q13" i="9"/>
  <c r="Q10" i="9"/>
  <c r="Q8" i="9"/>
  <c r="L71" i="9" l="1"/>
  <c r="O71" i="9"/>
  <c r="M71" i="9"/>
  <c r="G71" i="9"/>
  <c r="N71" i="9"/>
  <c r="H71" i="9"/>
  <c r="K71" i="9"/>
  <c r="J71" i="9"/>
  <c r="Q27" i="9"/>
  <c r="E48" i="9"/>
  <c r="F42" i="9"/>
  <c r="F48" i="9"/>
  <c r="F52" i="9"/>
  <c r="E56" i="9"/>
  <c r="E34" i="9"/>
  <c r="F46" i="9"/>
  <c r="F40" i="9"/>
  <c r="F62" i="9"/>
  <c r="E66" i="9"/>
  <c r="F64" i="9"/>
  <c r="E52" i="9"/>
  <c r="F34" i="9"/>
  <c r="E40" i="9"/>
  <c r="E46" i="9"/>
  <c r="F56" i="9"/>
  <c r="E62" i="9"/>
  <c r="F36" i="9"/>
  <c r="F60" i="9"/>
  <c r="E38" i="9"/>
  <c r="F54" i="9"/>
  <c r="E54" i="9"/>
  <c r="F58" i="9"/>
  <c r="F66" i="9"/>
  <c r="E44" i="9"/>
  <c r="E36" i="9"/>
  <c r="E64" i="9"/>
  <c r="F44" i="9"/>
  <c r="E50" i="9"/>
  <c r="E42" i="9"/>
  <c r="E58" i="9"/>
  <c r="F38" i="9"/>
  <c r="E60" i="9"/>
  <c r="F50" i="9"/>
  <c r="D66" i="9"/>
  <c r="D52" i="9"/>
  <c r="D44" i="9"/>
  <c r="E32" i="9"/>
  <c r="D60" i="9"/>
  <c r="D64" i="9"/>
  <c r="D50" i="9"/>
  <c r="D34" i="9"/>
  <c r="D38" i="9"/>
  <c r="D54" i="9"/>
  <c r="D42" i="9"/>
  <c r="F32" i="9"/>
  <c r="D56" i="9"/>
  <c r="D46" i="9"/>
  <c r="D62" i="9"/>
  <c r="D58" i="9"/>
  <c r="D48" i="9"/>
  <c r="D36" i="9"/>
  <c r="D40" i="9"/>
  <c r="D32" i="9"/>
  <c r="E65" i="9"/>
  <c r="P66" i="9" l="1"/>
  <c r="P36" i="9"/>
  <c r="P58" i="9"/>
  <c r="P54" i="9"/>
  <c r="P46" i="9"/>
  <c r="P38" i="9"/>
  <c r="P52" i="9"/>
  <c r="P50" i="9"/>
  <c r="P34" i="9"/>
  <c r="E69" i="9"/>
  <c r="P62" i="9"/>
  <c r="P40" i="9"/>
  <c r="E59" i="9"/>
  <c r="F69" i="9"/>
  <c r="P48" i="9"/>
  <c r="D39" i="9"/>
  <c r="D41" i="9"/>
  <c r="P60" i="9"/>
  <c r="E49" i="9"/>
  <c r="E53" i="9"/>
  <c r="F35" i="9"/>
  <c r="F47" i="9"/>
  <c r="E35" i="9"/>
  <c r="F41" i="9"/>
  <c r="F39" i="9"/>
  <c r="F61" i="9"/>
  <c r="E43" i="9"/>
  <c r="F63" i="9"/>
  <c r="F33" i="9"/>
  <c r="D51" i="9"/>
  <c r="D35" i="9"/>
  <c r="F49" i="9"/>
  <c r="E47" i="9"/>
  <c r="E51" i="9"/>
  <c r="F51" i="9"/>
  <c r="E57" i="9"/>
  <c r="D49" i="9"/>
  <c r="D57" i="9"/>
  <c r="D61" i="9"/>
  <c r="D65" i="9"/>
  <c r="D55" i="9"/>
  <c r="D45" i="9"/>
  <c r="D59" i="9"/>
  <c r="F31" i="9"/>
  <c r="E39" i="9"/>
  <c r="E41" i="9"/>
  <c r="E63" i="9"/>
  <c r="F43" i="9"/>
  <c r="F65" i="9"/>
  <c r="E61" i="9"/>
  <c r="F55" i="9"/>
  <c r="F53" i="9"/>
  <c r="F45" i="9"/>
  <c r="F57" i="9"/>
  <c r="D31" i="9"/>
  <c r="D43" i="9"/>
  <c r="D69" i="9"/>
  <c r="P56" i="9"/>
  <c r="D53" i="9"/>
  <c r="P44" i="9"/>
  <c r="E33" i="9"/>
  <c r="F59" i="9"/>
  <c r="E55" i="9"/>
  <c r="D63" i="9"/>
  <c r="E45" i="9"/>
  <c r="P32" i="9"/>
  <c r="E31" i="9"/>
  <c r="D33" i="9"/>
  <c r="D47" i="9"/>
  <c r="P42" i="9"/>
  <c r="P64" i="9"/>
  <c r="D37" i="9"/>
  <c r="F37" i="9"/>
  <c r="E37" i="9"/>
  <c r="P37" i="9" l="1"/>
  <c r="F68" i="9"/>
  <c r="F71" i="9" s="1"/>
  <c r="P69" i="9"/>
  <c r="P55" i="9"/>
  <c r="P63" i="9"/>
  <c r="P39" i="9"/>
  <c r="P59" i="9"/>
  <c r="P65" i="9"/>
  <c r="P51" i="9"/>
  <c r="P49" i="9"/>
  <c r="P35" i="9"/>
  <c r="P31" i="9"/>
  <c r="D68" i="9"/>
  <c r="D71" i="9" s="1"/>
  <c r="E68" i="9"/>
  <c r="E71" i="9" s="1"/>
  <c r="P61" i="9"/>
  <c r="P47" i="9"/>
  <c r="P33" i="9"/>
  <c r="P53" i="9"/>
  <c r="P43" i="9"/>
  <c r="P45" i="9"/>
  <c r="P57" i="9"/>
  <c r="P41" i="9"/>
  <c r="P68" i="9" l="1"/>
  <c r="P71" i="9" s="1"/>
  <c r="K72" i="9" l="1"/>
  <c r="L72" i="9"/>
  <c r="G72" i="9"/>
  <c r="O72" i="9"/>
  <c r="H72" i="9"/>
  <c r="N72" i="9"/>
  <c r="M72" i="9"/>
  <c r="I72" i="9"/>
  <c r="J72" i="9"/>
  <c r="Q50" i="9"/>
  <c r="Q51" i="9"/>
  <c r="Q47" i="9"/>
  <c r="Q46" i="9"/>
  <c r="Q38" i="9"/>
  <c r="Q52" i="9"/>
  <c r="Q53" i="9"/>
  <c r="P72" i="9"/>
  <c r="Q64" i="9"/>
  <c r="Q59" i="9"/>
  <c r="Q40" i="9"/>
  <c r="Q49" i="9"/>
  <c r="Q54" i="9"/>
  <c r="Q66" i="9"/>
  <c r="Q57" i="9"/>
  <c r="F72" i="9"/>
  <c r="Q61" i="9"/>
  <c r="Q39" i="9"/>
  <c r="Q56" i="9"/>
  <c r="Q34" i="9"/>
  <c r="Q32" i="9"/>
  <c r="Q33" i="9"/>
  <c r="Q58" i="9"/>
  <c r="Q41" i="9"/>
  <c r="Q63" i="9"/>
  <c r="Q35" i="9"/>
  <c r="Q55" i="9"/>
  <c r="Q60" i="9"/>
  <c r="Q43" i="9"/>
  <c r="Q36" i="9"/>
  <c r="Q45" i="9"/>
  <c r="Q44" i="9"/>
  <c r="D72" i="9"/>
  <c r="Q62" i="9"/>
  <c r="Q65" i="9"/>
  <c r="Q31" i="9"/>
  <c r="Q42" i="9"/>
  <c r="E72" i="9"/>
  <c r="Q48" i="9"/>
  <c r="Q37" i="9"/>
  <c r="Q69" i="9" l="1"/>
  <c r="Q68" i="9"/>
  <c r="Q71" i="9" l="1"/>
  <c r="Q72" i="9"/>
</calcChain>
</file>

<file path=xl/sharedStrings.xml><?xml version="1.0" encoding="utf-8"?>
<sst xmlns="http://schemas.openxmlformats.org/spreadsheetml/2006/main" count="428" uniqueCount="148">
  <si>
    <t>m3</t>
  </si>
  <si>
    <t>m2</t>
  </si>
  <si>
    <t>m</t>
  </si>
  <si>
    <t>ton</t>
  </si>
  <si>
    <t>un</t>
  </si>
  <si>
    <t>74209/1</t>
  </si>
  <si>
    <t>x</t>
  </si>
  <si>
    <t>DESCRIÇÃO DOS SERVIÇOS</t>
  </si>
  <si>
    <t>PLANILHA DE SERVIÇOS   -   PAVIMENTAÇÃO</t>
  </si>
  <si>
    <t>ORÇAMENTO APROVADO</t>
  </si>
  <si>
    <t>Município:</t>
  </si>
  <si>
    <t/>
  </si>
  <si>
    <t>5</t>
  </si>
  <si>
    <t>2</t>
  </si>
  <si>
    <t>SEIL</t>
  </si>
  <si>
    <t>DER</t>
  </si>
  <si>
    <t>3</t>
  </si>
  <si>
    <t>Brita Graduada</t>
  </si>
  <si>
    <t>4</t>
  </si>
  <si>
    <t>6</t>
  </si>
  <si>
    <t>Meio-Fio com Sarjeta DER - Tipo 2 - (0,042 m3) - Pré-Moldado</t>
  </si>
  <si>
    <t>Demolição de Concreto Símples (calçadas e outros)</t>
  </si>
  <si>
    <t>Código</t>
  </si>
  <si>
    <t>Orígem</t>
  </si>
  <si>
    <t>TERRAPLENAGEM</t>
  </si>
  <si>
    <t>REVESTIMENTO</t>
  </si>
  <si>
    <t>MEIO-FIO E SARJETA</t>
  </si>
  <si>
    <t>DRENAGEM</t>
  </si>
  <si>
    <t>SERVIÇOS PRELIMINARES</t>
  </si>
  <si>
    <t>BASE / SUB-BASE</t>
  </si>
  <si>
    <t>PAISAGISMO / URBANISMO</t>
  </si>
  <si>
    <t>SINALIZAÇÃO DE TRÂNSITO</t>
  </si>
  <si>
    <t>TOTAL</t>
  </si>
  <si>
    <t>1</t>
  </si>
  <si>
    <t>74022/35</t>
  </si>
  <si>
    <t>Ensaio de Percentagem de Betume - Misturas Betuminosas</t>
  </si>
  <si>
    <t>74022/53</t>
  </si>
  <si>
    <t>Ensaio de Controle do Grau de Compactação da Mistura Asfáltica</t>
  </si>
  <si>
    <t>74022/56</t>
  </si>
  <si>
    <t>Ensaio de Densidade do Material Betuminoso</t>
  </si>
  <si>
    <t>DAER/RS</t>
  </si>
  <si>
    <t>gb</t>
  </si>
  <si>
    <t>Município</t>
  </si>
  <si>
    <t>Projeto</t>
  </si>
  <si>
    <t>Local da Obra</t>
  </si>
  <si>
    <t>F. P.</t>
  </si>
  <si>
    <t>Valor Repasse</t>
  </si>
  <si>
    <t>Projeto:</t>
  </si>
  <si>
    <t>C.P.M.</t>
  </si>
  <si>
    <t>CRONOGRAMA FÍSICO FINANCEIRO</t>
  </si>
  <si>
    <t>GRUPO</t>
  </si>
  <si>
    <t>SERVIÇOS</t>
  </si>
  <si>
    <t>PARCELAS (%)</t>
  </si>
  <si>
    <t>% S/</t>
  </si>
  <si>
    <t>Controle</t>
  </si>
  <si>
    <t>ITEM</t>
  </si>
  <si>
    <t>ITEM (R$)</t>
  </si>
  <si>
    <t>ILUMINAÇÃO PÚBLICA</t>
  </si>
  <si>
    <t>SERVIÇOS DIVERSOS</t>
  </si>
  <si>
    <t>TOTAIS</t>
  </si>
  <si>
    <t>COMPOSIÇÃO DO FINANCIAMENTO</t>
  </si>
  <si>
    <t>PARCELAS</t>
  </si>
  <si>
    <t>FINANCIAMENTO</t>
  </si>
  <si>
    <t>R$</t>
  </si>
  <si>
    <t>CONTRAPARTIDA</t>
  </si>
  <si>
    <t>FATURAMENTO MENSAL PREVISTO</t>
  </si>
  <si>
    <t>MENSAL PREVISTO EM %</t>
  </si>
  <si>
    <t>Resp. Técnico:</t>
  </si>
  <si>
    <t>Data:</t>
  </si>
  <si>
    <t>UN.</t>
  </si>
  <si>
    <t>Placa de Obra 4,00 x 2,00 m</t>
  </si>
  <si>
    <t>Regularização e Compactação do Subleito 100% PN</t>
  </si>
  <si>
    <t>Faixa de Sinalização Horizontal com Tinta Resina Acrílica Base Solvente</t>
  </si>
  <si>
    <t>Mobilização e Desmobilização (equipamento e equipe para extração de corpos de prova da capa asfáltica)</t>
  </si>
  <si>
    <t>Extração de Corpo de Prova de Concreto Asfáltico com Sonda Rotativa</t>
  </si>
  <si>
    <t>Pintura de Ligação com RR-1C</t>
  </si>
  <si>
    <t xml:space="preserve">    </t>
  </si>
  <si>
    <t>560100B</t>
  </si>
  <si>
    <t>Imprimação com  Emulsão (EAI)</t>
  </si>
  <si>
    <t>ENSAIOS TECNOLÓGICOS
(Os custos com mobilização e desmobilização de equipe e equipamentos para a extração de amostras para os ensaios tecnológicos, exceto da capa asfáltica, serão de responsabilidade da empresa executora da obra)</t>
  </si>
  <si>
    <t>CONTENDA</t>
  </si>
  <si>
    <t>605000B</t>
  </si>
  <si>
    <t>Calçada em Concreto (e=5,00 cm)</t>
  </si>
  <si>
    <t>606700A</t>
  </si>
  <si>
    <t>Remoção de Meio-Fio</t>
  </si>
  <si>
    <t>Rampa para PNE com Piso Tátil (conforme projeto e NBR 9050)</t>
  </si>
  <si>
    <t>605000E</t>
  </si>
  <si>
    <t>SUBTOTAL</t>
  </si>
  <si>
    <t>Escavação, Carga e Transporte (DMT até 2 km)</t>
  </si>
  <si>
    <t>PAV-77</t>
  </si>
  <si>
    <t>PM Curitiba</t>
  </si>
  <si>
    <t>Limpeza e Lavagem da pista ( Recape )</t>
  </si>
  <si>
    <t>PAVIMENTAÇÃO DE VIA URBANA - RECAPE COM CBUQ</t>
  </si>
  <si>
    <t>Brita Graduada - Passeio (e=5,00cm)</t>
  </si>
  <si>
    <r>
      <t>SECRETARIA DE INFRAENSTRUTURA E LOGISTICA  -</t>
    </r>
    <r>
      <rPr>
        <b/>
        <sz val="10"/>
        <rFont val="Arial"/>
        <family val="2"/>
      </rPr>
      <t xml:space="preserve"> </t>
    </r>
    <r>
      <rPr>
        <b/>
        <sz val="12"/>
        <rFont val="Arial"/>
        <family val="2"/>
      </rPr>
      <t>SEIL</t>
    </r>
  </si>
  <si>
    <t>AV. GOV. LUPION</t>
  </si>
  <si>
    <t>RUAS EM TORNO DA PRAÇA CATAMDUVAS</t>
  </si>
  <si>
    <t>Frezagem Descontínua a Frio DMT = 20km</t>
  </si>
  <si>
    <t>ud</t>
  </si>
  <si>
    <t>CADERNETA DE CAMPO</t>
  </si>
  <si>
    <t>ESTACA</t>
  </si>
  <si>
    <t>Inicial</t>
  </si>
  <si>
    <t>Final</t>
  </si>
  <si>
    <t>Comprimento</t>
  </si>
  <si>
    <t>Largura</t>
  </si>
  <si>
    <t>Espessura</t>
  </si>
  <si>
    <r>
      <t xml:space="preserve">Municipio : </t>
    </r>
    <r>
      <rPr>
        <sz val="11"/>
        <color rgb="FF0070C0"/>
        <rFont val="Calibri"/>
        <family val="2"/>
        <scheme val="minor"/>
      </rPr>
      <t>CONTENDA</t>
    </r>
  </si>
  <si>
    <r>
      <t xml:space="preserve">Objeto : </t>
    </r>
    <r>
      <rPr>
        <sz val="11"/>
        <color rgb="FF0070C0"/>
        <rFont val="Calibri"/>
        <family val="2"/>
        <scheme val="minor"/>
      </rPr>
      <t>RECAPEAMENTO ASFALTICO</t>
    </r>
  </si>
  <si>
    <r>
      <t xml:space="preserve">SERVIÇO : </t>
    </r>
    <r>
      <rPr>
        <sz val="11"/>
        <color rgb="FF0070C0"/>
        <rFont val="Calibri"/>
        <family val="2"/>
        <scheme val="minor"/>
      </rPr>
      <t>Fresagen Descontinua - m3   &gt;  Código (505100)</t>
    </r>
  </si>
  <si>
    <t>0PP</t>
  </si>
  <si>
    <t>DIMENSÕES ( m )</t>
  </si>
  <si>
    <t>ÁREA ( m)</t>
  </si>
  <si>
    <t>Parcial (m2)</t>
  </si>
  <si>
    <t>Acumulado (m3)</t>
  </si>
  <si>
    <t xml:space="preserve">SERVIÇO : </t>
  </si>
  <si>
    <t>Acumulado (ton)</t>
  </si>
  <si>
    <t>Quantidade</t>
  </si>
  <si>
    <t>DIMENSÕES ( un )</t>
  </si>
  <si>
    <r>
      <t xml:space="preserve">Trecho :  </t>
    </r>
    <r>
      <rPr>
        <sz val="9"/>
        <color theme="4"/>
        <rFont val="Arial"/>
        <family val="2"/>
      </rPr>
      <t>AV.  GOVERNADOR LUPION</t>
    </r>
  </si>
  <si>
    <r>
      <t xml:space="preserve">Trecho :  </t>
    </r>
    <r>
      <rPr>
        <sz val="9"/>
        <color theme="4"/>
        <rFont val="Arial"/>
        <family val="2"/>
      </rPr>
      <t>AV.  JACO TOKARSKI, 15 DE NOVEMBRO, VITÓRIA BURKOT e PADRE J. LOPALINSKI</t>
    </r>
  </si>
  <si>
    <t>RUA JOSÉ TOKARSKI</t>
  </si>
  <si>
    <t>RUA VITORIA BURKOT</t>
  </si>
  <si>
    <t>PADRE JOSÉ LOPALINSKI</t>
  </si>
  <si>
    <t>15 DE NOVEMBRO</t>
  </si>
  <si>
    <t>16 DE NOVEMBRO</t>
  </si>
  <si>
    <t>REPASSE DA SEIL</t>
  </si>
  <si>
    <t xml:space="preserve">AV. JOÃO FRANCO, </t>
  </si>
  <si>
    <r>
      <t xml:space="preserve">Trecho :  </t>
    </r>
    <r>
      <rPr>
        <b/>
        <sz val="8"/>
        <color theme="4"/>
        <rFont val="Arial"/>
        <family val="2"/>
      </rPr>
      <t>AV.  JOÃO FRANCO</t>
    </r>
  </si>
  <si>
    <t>AVENIDA GOVERNADOR LUPION - CENTRO, AV. JOÃO FRANCO e RUAS EM TORNO DA PRAÇA CATANDUVAS</t>
  </si>
  <si>
    <t>ISSQN  do Municipio de Contenda = 5%</t>
  </si>
  <si>
    <t>Fornecimento de emulsão asfáltica RR-1C</t>
  </si>
  <si>
    <t>C.B.U.Q. excl. fornec. do CAP (acima de 10.000 t)</t>
  </si>
  <si>
    <t>Fornecimento de CAP-50/70</t>
  </si>
  <si>
    <t>R$ / uni</t>
  </si>
  <si>
    <t>Suporte metál. Galv. Fogo d=2,5" c/tampa e aletras anti-giro h=3,00m</t>
  </si>
  <si>
    <t xml:space="preserve">Placa sinalização c/ pelicula refletiva </t>
  </si>
  <si>
    <t>Mobilização e Desmobilização</t>
  </si>
  <si>
    <t>MOBILIZAÇÃO/DESMOBILIZAÇÃO</t>
  </si>
  <si>
    <t>RESTAURAÇÃO / CONCERVAÇÃO RODOVIAS</t>
  </si>
  <si>
    <t>PAVIMENTAÇÃO</t>
  </si>
  <si>
    <t xml:space="preserve">SINALIZAÇÃO </t>
  </si>
  <si>
    <t>Orç. / DER</t>
  </si>
  <si>
    <t>6157-2/2017</t>
  </si>
  <si>
    <t>Extenção</t>
  </si>
  <si>
    <t>7,179 Km</t>
  </si>
  <si>
    <t>Subtrecho</t>
  </si>
  <si>
    <t>LICITAÇÃO</t>
  </si>
  <si>
    <t>LIGANTES BETUMINOSOS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</si>
</sst>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_);_(* \(#,##0.00\);_(* &quot;-&quot;??_);_(@_)"/>
    <numFmt numFmtId="165" formatCode="&quot;R$&quot;#,##0.00_);\(&quot;R$&quot;#,##0.00\)"/>
    <numFmt numFmtId="166" formatCode="#,##0.00_ ;[Red]\-#,##0.00\ "/>
    <numFmt numFmtId="167" formatCode="_-* #,##0.0000000_-;\-* #,##0.0000000_-;_-* &quot;-&quot;??_-;_-@_-"/>
  </numFmts>
  <fonts count="26" x14ac:knownFonts="1">
    <font>
      <sz val="8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theme="0"/>
      <name val="Arial"/>
      <family val="2"/>
    </font>
    <font>
      <b/>
      <sz val="16"/>
      <color theme="1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8"/>
      <color indexed="9"/>
      <name val="Arial"/>
      <family val="2"/>
    </font>
    <font>
      <sz val="8"/>
      <color indexed="12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b/>
      <sz val="14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8"/>
      <color theme="4"/>
      <name val="Arial"/>
      <family val="2"/>
    </font>
    <font>
      <b/>
      <sz val="7"/>
      <color theme="4"/>
      <name val="Arial"/>
      <family val="2"/>
    </font>
    <font>
      <sz val="9"/>
      <color theme="4"/>
      <name val="Arial"/>
      <family val="2"/>
    </font>
    <font>
      <sz val="8"/>
      <name val="Arial"/>
      <family val="2"/>
    </font>
    <font>
      <b/>
      <sz val="10"/>
      <color rgb="FFFF0000"/>
      <name val="Arial"/>
      <family val="2"/>
    </font>
    <font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8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</borders>
  <cellStyleXfs count="18">
    <xf numFmtId="0" fontId="0" fillId="0" borderId="0"/>
    <xf numFmtId="0" fontId="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7" fillId="0" borderId="0"/>
    <xf numFmtId="0" fontId="8" fillId="0" borderId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3" fillId="0" borderId="0" applyFont="0" applyFill="0" applyBorder="0" applyAlignment="0" applyProtection="0"/>
  </cellStyleXfs>
  <cellXfs count="325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16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4" fontId="2" fillId="0" borderId="17" xfId="1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49" fontId="3" fillId="0" borderId="2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2" fillId="0" borderId="16" xfId="2" applyFont="1" applyFill="1" applyBorder="1" applyAlignment="1">
      <alignment horizontal="left" vertical="center"/>
    </xf>
    <xf numFmtId="0" fontId="2" fillId="0" borderId="3" xfId="2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4" fontId="2" fillId="0" borderId="3" xfId="0" applyNumberFormat="1" applyFont="1" applyFill="1" applyBorder="1" applyAlignment="1" applyProtection="1">
      <alignment vertical="center"/>
      <protection locked="0"/>
    </xf>
    <xf numFmtId="0" fontId="2" fillId="0" borderId="0" xfId="9" applyAlignment="1" applyProtection="1">
      <alignment vertical="center"/>
      <protection locked="0"/>
    </xf>
    <xf numFmtId="0" fontId="3" fillId="2" borderId="26" xfId="9" applyFont="1" applyFill="1" applyBorder="1" applyAlignment="1" applyProtection="1">
      <alignment horizontal="left" vertical="center"/>
    </xf>
    <xf numFmtId="0" fontId="3" fillId="0" borderId="23" xfId="9" applyFont="1" applyFill="1" applyBorder="1" applyAlignment="1" applyProtection="1">
      <alignment horizontal="left" vertical="center"/>
    </xf>
    <xf numFmtId="49" fontId="3" fillId="0" borderId="23" xfId="9" applyNumberFormat="1" applyFont="1" applyFill="1" applyBorder="1" applyAlignment="1" applyProtection="1">
      <alignment horizontal="center" vertical="center"/>
      <protection locked="0"/>
    </xf>
    <xf numFmtId="49" fontId="3" fillId="0" borderId="20" xfId="9" applyNumberFormat="1" applyFont="1" applyFill="1" applyBorder="1" applyAlignment="1" applyProtection="1">
      <alignment horizontal="center" vertical="center"/>
      <protection locked="0"/>
    </xf>
    <xf numFmtId="0" fontId="3" fillId="0" borderId="28" xfId="9" applyFont="1" applyFill="1" applyBorder="1" applyAlignment="1" applyProtection="1">
      <alignment horizontal="left" vertical="center"/>
    </xf>
    <xf numFmtId="0" fontId="2" fillId="2" borderId="29" xfId="9" applyFont="1" applyFill="1" applyBorder="1" applyAlignment="1" applyProtection="1">
      <alignment vertical="center"/>
    </xf>
    <xf numFmtId="0" fontId="2" fillId="2" borderId="30" xfId="9" applyFont="1" applyFill="1" applyBorder="1" applyAlignment="1" applyProtection="1">
      <alignment vertical="center"/>
    </xf>
    <xf numFmtId="0" fontId="3" fillId="2" borderId="32" xfId="9" applyFont="1" applyFill="1" applyBorder="1" applyAlignment="1" applyProtection="1">
      <alignment horizontal="left" vertical="center"/>
    </xf>
    <xf numFmtId="0" fontId="3" fillId="0" borderId="25" xfId="9" applyFont="1" applyFill="1" applyBorder="1" applyAlignment="1" applyProtection="1">
      <alignment horizontal="left" vertical="center"/>
    </xf>
    <xf numFmtId="49" fontId="3" fillId="0" borderId="25" xfId="9" applyNumberFormat="1" applyFont="1" applyFill="1" applyBorder="1" applyAlignment="1" applyProtection="1">
      <alignment horizontal="center" vertical="center"/>
      <protection locked="0"/>
    </xf>
    <xf numFmtId="49" fontId="3" fillId="0" borderId="33" xfId="9" applyNumberFormat="1" applyFont="1" applyFill="1" applyBorder="1" applyAlignment="1" applyProtection="1">
      <alignment horizontal="center" vertical="center"/>
      <protection locked="0"/>
    </xf>
    <xf numFmtId="0" fontId="3" fillId="0" borderId="34" xfId="9" applyFont="1" applyFill="1" applyBorder="1" applyAlignment="1" applyProtection="1">
      <alignment horizontal="left" vertical="center"/>
    </xf>
    <xf numFmtId="0" fontId="2" fillId="2" borderId="25" xfId="9" applyFont="1" applyFill="1" applyBorder="1" applyAlignment="1" applyProtection="1">
      <alignment vertical="center"/>
    </xf>
    <xf numFmtId="0" fontId="2" fillId="2" borderId="35" xfId="9" applyFont="1" applyFill="1" applyBorder="1" applyAlignment="1" applyProtection="1">
      <alignment vertical="center"/>
    </xf>
    <xf numFmtId="0" fontId="3" fillId="2" borderId="37" xfId="9" applyFont="1" applyFill="1" applyBorder="1" applyAlignment="1" applyProtection="1">
      <alignment horizontal="left" vertical="center"/>
    </xf>
    <xf numFmtId="0" fontId="10" fillId="2" borderId="41" xfId="9" applyFont="1" applyFill="1" applyBorder="1" applyAlignment="1" applyProtection="1">
      <alignment horizontal="centerContinuous" vertical="center"/>
      <protection locked="0"/>
    </xf>
    <xf numFmtId="0" fontId="11" fillId="2" borderId="0" xfId="9" applyFont="1" applyFill="1" applyBorder="1" applyAlignment="1" applyProtection="1">
      <alignment horizontal="centerContinuous" vertical="center"/>
      <protection locked="0"/>
    </xf>
    <xf numFmtId="0" fontId="11" fillId="2" borderId="42" xfId="9" applyFont="1" applyFill="1" applyBorder="1" applyAlignment="1" applyProtection="1">
      <alignment horizontal="centerContinuous" vertical="center"/>
      <protection locked="0"/>
    </xf>
    <xf numFmtId="0" fontId="2" fillId="2" borderId="19" xfId="9" applyFont="1" applyFill="1" applyBorder="1" applyAlignment="1" applyProtection="1">
      <alignment horizontal="center" vertical="center"/>
    </xf>
    <xf numFmtId="0" fontId="2" fillId="2" borderId="43" xfId="9" applyFont="1" applyFill="1" applyBorder="1" applyAlignment="1" applyProtection="1">
      <alignment horizontal="centerContinuous" vertical="center"/>
    </xf>
    <xf numFmtId="0" fontId="3" fillId="2" borderId="44" xfId="9" applyFont="1" applyFill="1" applyBorder="1" applyAlignment="1" applyProtection="1">
      <alignment vertical="center" textRotation="180"/>
    </xf>
    <xf numFmtId="0" fontId="2" fillId="2" borderId="30" xfId="9" applyFont="1" applyFill="1" applyBorder="1" applyAlignment="1" applyProtection="1">
      <alignment horizontal="centerContinuous" vertical="center"/>
    </xf>
    <xf numFmtId="0" fontId="2" fillId="2" borderId="23" xfId="9" applyFont="1" applyFill="1" applyBorder="1" applyAlignment="1" applyProtection="1">
      <alignment horizontal="centerContinuous" vertical="center"/>
    </xf>
    <xf numFmtId="0" fontId="2" fillId="2" borderId="20" xfId="9" applyFont="1" applyFill="1" applyBorder="1" applyAlignment="1" applyProtection="1">
      <alignment horizontal="centerContinuous" vertical="center"/>
    </xf>
    <xf numFmtId="0" fontId="2" fillId="2" borderId="44" xfId="9" applyFont="1" applyFill="1" applyBorder="1" applyAlignment="1" applyProtection="1">
      <alignment horizontal="center" vertical="center"/>
    </xf>
    <xf numFmtId="0" fontId="2" fillId="2" borderId="45" xfId="9" applyFont="1" applyFill="1" applyBorder="1" applyAlignment="1" applyProtection="1">
      <alignment horizontal="center" vertical="center"/>
    </xf>
    <xf numFmtId="0" fontId="2" fillId="2" borderId="46" xfId="9" applyFont="1" applyFill="1" applyBorder="1" applyAlignment="1" applyProtection="1">
      <alignment horizontal="center" vertical="center"/>
    </xf>
    <xf numFmtId="0" fontId="2" fillId="2" borderId="47" xfId="9" applyFont="1" applyFill="1" applyBorder="1" applyAlignment="1" applyProtection="1">
      <alignment vertical="center"/>
    </xf>
    <xf numFmtId="0" fontId="3" fillId="2" borderId="47" xfId="9" applyFont="1" applyFill="1" applyBorder="1" applyAlignment="1" applyProtection="1">
      <alignment vertical="center" textRotation="180"/>
    </xf>
    <xf numFmtId="0" fontId="2" fillId="2" borderId="48" xfId="9" applyFont="1" applyFill="1" applyBorder="1" applyAlignment="1" applyProtection="1">
      <alignment horizontal="center" vertical="center"/>
    </xf>
    <xf numFmtId="0" fontId="2" fillId="2" borderId="49" xfId="9" applyFont="1" applyFill="1" applyBorder="1" applyAlignment="1" applyProtection="1">
      <alignment horizontal="center" vertical="center"/>
    </xf>
    <xf numFmtId="0" fontId="2" fillId="2" borderId="50" xfId="9" applyFont="1" applyFill="1" applyBorder="1" applyAlignment="1" applyProtection="1">
      <alignment horizontal="center" vertical="center"/>
    </xf>
    <xf numFmtId="0" fontId="1" fillId="2" borderId="51" xfId="9" applyFont="1" applyFill="1" applyBorder="1" applyAlignment="1" applyProtection="1">
      <alignment horizontal="center" vertical="center"/>
    </xf>
    <xf numFmtId="0" fontId="1" fillId="2" borderId="35" xfId="9" applyFont="1" applyFill="1" applyBorder="1" applyAlignment="1" applyProtection="1">
      <alignment vertical="center"/>
    </xf>
    <xf numFmtId="0" fontId="12" fillId="2" borderId="3" xfId="9" applyFont="1" applyFill="1" applyBorder="1" applyAlignment="1" applyProtection="1">
      <alignment vertical="center"/>
    </xf>
    <xf numFmtId="0" fontId="1" fillId="2" borderId="33" xfId="9" applyFont="1" applyFill="1" applyBorder="1" applyAlignment="1" applyProtection="1">
      <alignment horizontal="center" vertical="center"/>
    </xf>
    <xf numFmtId="0" fontId="1" fillId="2" borderId="15" xfId="9" applyFont="1" applyFill="1" applyBorder="1" applyAlignment="1" applyProtection="1">
      <alignment horizontal="center" vertical="center"/>
    </xf>
    <xf numFmtId="40" fontId="1" fillId="0" borderId="15" xfId="9" applyNumberFormat="1" applyFont="1" applyFill="1" applyBorder="1" applyAlignment="1" applyProtection="1">
      <alignment horizontal="right" vertical="center"/>
      <protection locked="0"/>
    </xf>
    <xf numFmtId="2" fontId="1" fillId="2" borderId="52" xfId="9" applyNumberFormat="1" applyFont="1" applyFill="1" applyBorder="1" applyAlignment="1" applyProtection="1">
      <alignment vertical="center"/>
    </xf>
    <xf numFmtId="0" fontId="1" fillId="2" borderId="16" xfId="9" applyFont="1" applyFill="1" applyBorder="1" applyAlignment="1" applyProtection="1">
      <alignment horizontal="center" vertical="center"/>
    </xf>
    <xf numFmtId="0" fontId="1" fillId="2" borderId="3" xfId="9" applyFont="1" applyFill="1" applyBorder="1" applyAlignment="1" applyProtection="1">
      <alignment horizontal="center" vertical="center"/>
    </xf>
    <xf numFmtId="0" fontId="1" fillId="2" borderId="20" xfId="9" applyFont="1" applyFill="1" applyBorder="1" applyAlignment="1" applyProtection="1">
      <alignment horizontal="center" vertical="center"/>
    </xf>
    <xf numFmtId="40" fontId="1" fillId="3" borderId="15" xfId="9" applyNumberFormat="1" applyFont="1" applyFill="1" applyBorder="1" applyAlignment="1" applyProtection="1">
      <alignment horizontal="right" vertical="center"/>
      <protection locked="0"/>
    </xf>
    <xf numFmtId="0" fontId="2" fillId="2" borderId="53" xfId="9" applyFont="1" applyFill="1" applyBorder="1" applyAlignment="1" applyProtection="1">
      <alignment vertical="center"/>
    </xf>
    <xf numFmtId="0" fontId="2" fillId="2" borderId="54" xfId="9" applyFont="1" applyFill="1" applyBorder="1" applyAlignment="1" applyProtection="1">
      <alignment vertical="center"/>
    </xf>
    <xf numFmtId="0" fontId="1" fillId="2" borderId="54" xfId="9" applyFont="1" applyFill="1" applyBorder="1" applyAlignment="1" applyProtection="1">
      <alignment vertical="center"/>
    </xf>
    <xf numFmtId="40" fontId="1" fillId="2" borderId="54" xfId="9" applyNumberFormat="1" applyFont="1" applyFill="1" applyBorder="1" applyAlignment="1" applyProtection="1">
      <alignment vertical="center"/>
    </xf>
    <xf numFmtId="0" fontId="1" fillId="2" borderId="55" xfId="9" applyFont="1" applyFill="1" applyBorder="1" applyAlignment="1" applyProtection="1">
      <alignment vertical="center"/>
    </xf>
    <xf numFmtId="0" fontId="2" fillId="2" borderId="56" xfId="9" applyFont="1" applyFill="1" applyBorder="1" applyAlignment="1" applyProtection="1">
      <alignment vertical="center"/>
    </xf>
    <xf numFmtId="0" fontId="3" fillId="2" borderId="57" xfId="9" applyFont="1" applyFill="1" applyBorder="1" applyAlignment="1" applyProtection="1">
      <alignment horizontal="centerContinuous" vertical="center"/>
    </xf>
    <xf numFmtId="0" fontId="2" fillId="2" borderId="57" xfId="9" applyFont="1" applyFill="1" applyBorder="1" applyAlignment="1" applyProtection="1">
      <alignment horizontal="centerContinuous" vertical="center"/>
    </xf>
    <xf numFmtId="0" fontId="1" fillId="2" borderId="57" xfId="9" applyFont="1" applyFill="1" applyBorder="1" applyAlignment="1" applyProtection="1">
      <alignment vertical="center"/>
    </xf>
    <xf numFmtId="40" fontId="13" fillId="2" borderId="58" xfId="9" applyNumberFormat="1" applyFont="1" applyFill="1" applyBorder="1" applyAlignment="1" applyProtection="1">
      <alignment vertical="center"/>
    </xf>
    <xf numFmtId="0" fontId="13" fillId="2" borderId="59" xfId="9" applyFont="1" applyFill="1" applyBorder="1" applyAlignment="1" applyProtection="1">
      <alignment vertical="center"/>
    </xf>
    <xf numFmtId="0" fontId="10" fillId="2" borderId="60" xfId="9" applyFont="1" applyFill="1" applyBorder="1" applyAlignment="1" applyProtection="1">
      <alignment horizontal="centerContinuous" vertical="center"/>
    </xf>
    <xf numFmtId="0" fontId="11" fillId="2" borderId="25" xfId="9" applyFont="1" applyFill="1" applyBorder="1" applyAlignment="1" applyProtection="1">
      <alignment horizontal="centerContinuous" vertical="center"/>
    </xf>
    <xf numFmtId="0" fontId="1" fillId="2" borderId="25" xfId="9" applyFont="1" applyFill="1" applyBorder="1" applyAlignment="1" applyProtection="1">
      <alignment horizontal="centerContinuous" vertical="center"/>
    </xf>
    <xf numFmtId="0" fontId="1" fillId="2" borderId="61" xfId="9" applyFont="1" applyFill="1" applyBorder="1" applyAlignment="1" applyProtection="1">
      <alignment horizontal="centerContinuous" vertical="center"/>
    </xf>
    <xf numFmtId="0" fontId="2" fillId="2" borderId="62" xfId="9" applyFont="1" applyFill="1" applyBorder="1" applyAlignment="1" applyProtection="1">
      <alignment horizontal="center" vertical="center"/>
    </xf>
    <xf numFmtId="0" fontId="1" fillId="2" borderId="62" xfId="9" applyFont="1" applyFill="1" applyBorder="1" applyAlignment="1" applyProtection="1">
      <alignment horizontal="centerContinuous" vertical="center"/>
    </xf>
    <xf numFmtId="0" fontId="1" fillId="2" borderId="63" xfId="9" applyFont="1" applyFill="1" applyBorder="1" applyAlignment="1" applyProtection="1">
      <alignment horizontal="center" vertical="center"/>
    </xf>
    <xf numFmtId="0" fontId="1" fillId="2" borderId="64" xfId="9" applyFont="1" applyFill="1" applyBorder="1" applyAlignment="1" applyProtection="1">
      <alignment horizontal="center" vertical="center"/>
    </xf>
    <xf numFmtId="0" fontId="2" fillId="2" borderId="65" xfId="9" applyFont="1" applyFill="1" applyBorder="1" applyAlignment="1" applyProtection="1">
      <alignment horizontal="center" vertical="center"/>
    </xf>
    <xf numFmtId="0" fontId="2" fillId="2" borderId="66" xfId="9" applyFont="1" applyFill="1" applyBorder="1" applyAlignment="1" applyProtection="1">
      <alignment horizontal="center" vertical="center"/>
    </xf>
    <xf numFmtId="0" fontId="1" fillId="2" borderId="66" xfId="9" applyFont="1" applyFill="1" applyBorder="1" applyAlignment="1" applyProtection="1">
      <alignment horizontal="center" vertical="center"/>
    </xf>
    <xf numFmtId="0" fontId="1" fillId="2" borderId="52" xfId="9" applyFont="1" applyFill="1" applyBorder="1" applyAlignment="1" applyProtection="1">
      <alignment horizontal="center" vertical="center"/>
    </xf>
    <xf numFmtId="0" fontId="1" fillId="2" borderId="3" xfId="9" applyFont="1" applyFill="1" applyBorder="1" applyAlignment="1" applyProtection="1">
      <alignment vertical="center"/>
    </xf>
    <xf numFmtId="40" fontId="1" fillId="2" borderId="3" xfId="9" applyNumberFormat="1" applyFont="1" applyFill="1" applyBorder="1" applyAlignment="1" applyProtection="1">
      <alignment vertical="center"/>
    </xf>
    <xf numFmtId="10" fontId="1" fillId="2" borderId="17" xfId="11" applyNumberFormat="1" applyFont="1" applyFill="1" applyBorder="1" applyAlignment="1" applyProtection="1">
      <alignment vertical="center"/>
    </xf>
    <xf numFmtId="40" fontId="2" fillId="0" borderId="0" xfId="9" applyNumberFormat="1" applyAlignment="1" applyProtection="1">
      <alignment vertical="center"/>
      <protection locked="0"/>
    </xf>
    <xf numFmtId="0" fontId="1" fillId="2" borderId="19" xfId="9" applyFont="1" applyFill="1" applyBorder="1" applyAlignment="1" applyProtection="1">
      <alignment horizontal="center" vertical="center"/>
    </xf>
    <xf numFmtId="0" fontId="1" fillId="2" borderId="44" xfId="9" applyFont="1" applyFill="1" applyBorder="1" applyAlignment="1" applyProtection="1">
      <alignment vertical="center"/>
    </xf>
    <xf numFmtId="40" fontId="1" fillId="2" borderId="44" xfId="9" applyNumberFormat="1" applyFont="1" applyFill="1" applyBorder="1" applyAlignment="1" applyProtection="1">
      <alignment vertical="center"/>
    </xf>
    <xf numFmtId="9" fontId="2" fillId="0" borderId="0" xfId="11" applyAlignment="1" applyProtection="1">
      <alignment vertical="center"/>
      <protection locked="0"/>
    </xf>
    <xf numFmtId="0" fontId="1" fillId="2" borderId="24" xfId="9" applyFont="1" applyFill="1" applyBorder="1" applyAlignment="1" applyProtection="1">
      <alignment horizontal="center" vertical="center"/>
    </xf>
    <xf numFmtId="0" fontId="1" fillId="2" borderId="23" xfId="9" applyFont="1" applyFill="1" applyBorder="1" applyAlignment="1" applyProtection="1">
      <alignment vertical="center"/>
    </xf>
    <xf numFmtId="40" fontId="1" fillId="2" borderId="23" xfId="9" applyNumberFormat="1" applyFont="1" applyFill="1" applyBorder="1" applyAlignment="1" applyProtection="1">
      <alignment vertical="center"/>
    </xf>
    <xf numFmtId="9" fontId="1" fillId="2" borderId="22" xfId="11" applyFont="1" applyFill="1" applyBorder="1" applyAlignment="1" applyProtection="1">
      <alignment vertical="center"/>
    </xf>
    <xf numFmtId="0" fontId="1" fillId="2" borderId="15" xfId="9" applyFont="1" applyFill="1" applyBorder="1" applyAlignment="1" applyProtection="1">
      <alignment vertical="center"/>
    </xf>
    <xf numFmtId="10" fontId="1" fillId="2" borderId="52" xfId="11" applyNumberFormat="1" applyFont="1" applyFill="1" applyBorder="1" applyAlignment="1" applyProtection="1">
      <alignment vertical="center"/>
    </xf>
    <xf numFmtId="0" fontId="1" fillId="2" borderId="63" xfId="9" applyFont="1" applyFill="1" applyBorder="1" applyAlignment="1" applyProtection="1">
      <alignment vertical="center"/>
    </xf>
    <xf numFmtId="0" fontId="1" fillId="2" borderId="24" xfId="9" applyFont="1" applyFill="1" applyBorder="1" applyAlignment="1" applyProtection="1">
      <alignment vertical="center"/>
    </xf>
    <xf numFmtId="0" fontId="3" fillId="2" borderId="46" xfId="9" applyFont="1" applyFill="1" applyBorder="1" applyAlignment="1" applyProtection="1">
      <alignment horizontal="centerContinuous" vertical="center"/>
    </xf>
    <xf numFmtId="0" fontId="2" fillId="2" borderId="49" xfId="9" applyFont="1" applyFill="1" applyBorder="1" applyAlignment="1" applyProtection="1">
      <alignment horizontal="centerContinuous" vertical="center"/>
    </xf>
    <xf numFmtId="0" fontId="2" fillId="2" borderId="49" xfId="9" applyFont="1" applyFill="1" applyBorder="1" applyAlignment="1" applyProtection="1">
      <alignment vertical="center"/>
    </xf>
    <xf numFmtId="40" fontId="13" fillId="2" borderId="49" xfId="9" applyNumberFormat="1" applyFont="1" applyFill="1" applyBorder="1" applyAlignment="1" applyProtection="1">
      <alignment vertical="center"/>
    </xf>
    <xf numFmtId="40" fontId="13" fillId="2" borderId="63" xfId="9" applyNumberFormat="1" applyFont="1" applyFill="1" applyBorder="1" applyAlignment="1" applyProtection="1">
      <alignment vertical="center"/>
    </xf>
    <xf numFmtId="9" fontId="13" fillId="2" borderId="64" xfId="11" applyFont="1" applyFill="1" applyBorder="1" applyAlignment="1" applyProtection="1">
      <alignment vertical="center"/>
    </xf>
    <xf numFmtId="0" fontId="3" fillId="2" borderId="67" xfId="9" applyFont="1" applyFill="1" applyBorder="1" applyAlignment="1" applyProtection="1">
      <alignment horizontal="centerContinuous" vertical="center"/>
    </xf>
    <xf numFmtId="0" fontId="2" fillId="2" borderId="58" xfId="9" applyFont="1" applyFill="1" applyBorder="1" applyAlignment="1" applyProtection="1">
      <alignment horizontal="centerContinuous" vertical="center"/>
    </xf>
    <xf numFmtId="0" fontId="2" fillId="2" borderId="58" xfId="9" applyFont="1" applyFill="1" applyBorder="1" applyAlignment="1" applyProtection="1">
      <alignment vertical="center"/>
    </xf>
    <xf numFmtId="10" fontId="13" fillId="2" borderId="58" xfId="11" applyNumberFormat="1" applyFont="1" applyFill="1" applyBorder="1" applyAlignment="1" applyProtection="1">
      <alignment vertical="center"/>
    </xf>
    <xf numFmtId="0" fontId="2" fillId="0" borderId="41" xfId="9" applyFont="1" applyFill="1" applyBorder="1" applyAlignment="1" applyProtection="1">
      <alignment vertical="center"/>
      <protection locked="0"/>
    </xf>
    <xf numFmtId="0" fontId="2" fillId="0" borderId="0" xfId="9" applyFont="1" applyFill="1" applyBorder="1" applyAlignment="1" applyProtection="1">
      <alignment vertical="center"/>
      <protection locked="0"/>
    </xf>
    <xf numFmtId="0" fontId="2" fillId="2" borderId="41" xfId="9" applyFont="1" applyFill="1" applyBorder="1" applyAlignment="1" applyProtection="1">
      <alignment horizontal="left" vertical="center"/>
      <protection locked="0"/>
    </xf>
    <xf numFmtId="0" fontId="2" fillId="2" borderId="0" xfId="9" applyFont="1" applyFill="1" applyBorder="1" applyAlignment="1" applyProtection="1">
      <alignment horizontal="centerContinuous" vertical="center"/>
      <protection locked="0"/>
    </xf>
    <xf numFmtId="0" fontId="2" fillId="0" borderId="68" xfId="9" applyFont="1" applyBorder="1" applyAlignment="1" applyProtection="1">
      <alignment horizontal="centerContinuous" vertical="center"/>
      <protection locked="0"/>
    </xf>
    <xf numFmtId="0" fontId="2" fillId="2" borderId="69" xfId="9" applyFont="1" applyFill="1" applyBorder="1" applyAlignment="1" applyProtection="1">
      <alignment horizontal="left" vertical="center"/>
      <protection locked="0"/>
    </xf>
    <xf numFmtId="0" fontId="2" fillId="0" borderId="8" xfId="9" applyFont="1" applyFill="1" applyBorder="1" applyAlignment="1" applyProtection="1">
      <alignment vertical="center"/>
      <protection locked="0"/>
    </xf>
    <xf numFmtId="0" fontId="2" fillId="0" borderId="5" xfId="9" applyFont="1" applyFill="1" applyBorder="1" applyAlignment="1" applyProtection="1">
      <alignment vertical="center"/>
      <protection locked="0"/>
    </xf>
    <xf numFmtId="4" fontId="2" fillId="0" borderId="0" xfId="0" applyNumberFormat="1" applyFont="1" applyFill="1" applyAlignment="1">
      <alignment vertical="center"/>
    </xf>
    <xf numFmtId="10" fontId="2" fillId="3" borderId="31" xfId="11" applyNumberFormat="1" applyFont="1" applyFill="1" applyBorder="1" applyAlignment="1" applyProtection="1">
      <alignment vertical="center"/>
      <protection locked="0"/>
    </xf>
    <xf numFmtId="164" fontId="14" fillId="0" borderId="0" xfId="9" applyNumberFormat="1" applyFont="1" applyAlignment="1" applyProtection="1">
      <alignment vertical="center"/>
      <protection locked="0"/>
    </xf>
    <xf numFmtId="164" fontId="14" fillId="4" borderId="0" xfId="9" applyNumberFormat="1" applyFont="1" applyFill="1" applyAlignment="1" applyProtection="1">
      <alignment vertical="center"/>
      <protection locked="0"/>
    </xf>
    <xf numFmtId="0" fontId="14" fillId="0" borderId="0" xfId="9" applyFont="1" applyAlignment="1" applyProtection="1">
      <alignment vertical="center"/>
      <protection locked="0"/>
    </xf>
    <xf numFmtId="4" fontId="14" fillId="0" borderId="0" xfId="9" applyNumberFormat="1" applyFont="1" applyAlignment="1" applyProtection="1">
      <alignment vertical="center"/>
      <protection locked="0"/>
    </xf>
    <xf numFmtId="4" fontId="14" fillId="0" borderId="0" xfId="9" applyNumberFormat="1" applyFont="1" applyFill="1" applyAlignment="1" applyProtection="1">
      <alignment vertical="center"/>
      <protection locked="0"/>
    </xf>
    <xf numFmtId="43" fontId="14" fillId="0" borderId="0" xfId="9" applyNumberFormat="1" applyFont="1" applyAlignment="1" applyProtection="1">
      <alignment vertical="center"/>
      <protection locked="0"/>
    </xf>
    <xf numFmtId="10" fontId="14" fillId="0" borderId="0" xfId="9" applyNumberFormat="1" applyFont="1" applyAlignment="1" applyProtection="1">
      <alignment vertical="center"/>
      <protection locked="0"/>
    </xf>
    <xf numFmtId="4" fontId="2" fillId="0" borderId="0" xfId="9" applyNumberFormat="1" applyAlignment="1" applyProtection="1">
      <alignment vertical="center"/>
      <protection locked="0"/>
    </xf>
    <xf numFmtId="4" fontId="2" fillId="0" borderId="0" xfId="0" applyNumberFormat="1" applyFont="1" applyFill="1" applyBorder="1" applyAlignment="1" applyProtection="1">
      <alignment vertical="center"/>
      <protection locked="0"/>
    </xf>
    <xf numFmtId="166" fontId="1" fillId="2" borderId="15" xfId="9" applyNumberFormat="1" applyFont="1" applyFill="1" applyBorder="1" applyAlignment="1" applyProtection="1">
      <alignment vertical="center"/>
    </xf>
    <xf numFmtId="166" fontId="1" fillId="2" borderId="15" xfId="0" applyNumberFormat="1" applyFont="1" applyFill="1" applyBorder="1" applyAlignment="1" applyProtection="1">
      <alignment vertical="center"/>
    </xf>
    <xf numFmtId="0" fontId="15" fillId="0" borderId="0" xfId="0" applyFont="1" applyAlignment="1">
      <alignment horizontal="center" vertical="center"/>
    </xf>
    <xf numFmtId="0" fontId="2" fillId="0" borderId="10" xfId="9" applyFont="1" applyBorder="1" applyAlignment="1">
      <alignment vertical="center" wrapText="1"/>
    </xf>
    <xf numFmtId="0" fontId="2" fillId="0" borderId="16" xfId="0" applyFont="1" applyFill="1" applyBorder="1" applyAlignment="1">
      <alignment horizontal="left"/>
    </xf>
    <xf numFmtId="0" fontId="2" fillId="0" borderId="3" xfId="1" applyFont="1" applyFill="1" applyBorder="1" applyAlignment="1">
      <alignment vertical="center" wrapText="1"/>
    </xf>
    <xf numFmtId="2" fontId="2" fillId="0" borderId="3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wrapText="1"/>
    </xf>
    <xf numFmtId="4" fontId="2" fillId="5" borderId="3" xfId="0" applyNumberFormat="1" applyFont="1" applyFill="1" applyBorder="1" applyAlignment="1" applyProtection="1">
      <alignment vertical="center"/>
      <protection locked="0"/>
    </xf>
    <xf numFmtId="4" fontId="2" fillId="5" borderId="15" xfId="0" applyNumberFormat="1" applyFont="1" applyFill="1" applyBorder="1" applyAlignment="1" applyProtection="1">
      <alignment vertical="center"/>
      <protection locked="0"/>
    </xf>
    <xf numFmtId="0" fontId="0" fillId="0" borderId="3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6" xfId="0" applyBorder="1"/>
    <xf numFmtId="0" fontId="0" fillId="0" borderId="3" xfId="0" applyBorder="1"/>
    <xf numFmtId="0" fontId="0" fillId="0" borderId="0" xfId="0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0" fillId="0" borderId="72" xfId="0" applyBorder="1" applyAlignment="1">
      <alignment horizontal="center"/>
    </xf>
    <xf numFmtId="0" fontId="16" fillId="0" borderId="71" xfId="0" applyFont="1" applyBorder="1" applyAlignment="1">
      <alignment horizontal="center"/>
    </xf>
    <xf numFmtId="0" fontId="16" fillId="0" borderId="71" xfId="0" applyFont="1" applyBorder="1"/>
    <xf numFmtId="0" fontId="16" fillId="0" borderId="72" xfId="0" applyFont="1" applyBorder="1" applyAlignment="1">
      <alignment horizontal="center"/>
    </xf>
    <xf numFmtId="0" fontId="0" fillId="0" borderId="0" xfId="0" applyBorder="1" applyAlignment="1"/>
    <xf numFmtId="0" fontId="0" fillId="0" borderId="0" xfId="0" applyAlignment="1"/>
    <xf numFmtId="0" fontId="0" fillId="0" borderId="0" xfId="0" applyBorder="1"/>
    <xf numFmtId="0" fontId="0" fillId="0" borderId="0" xfId="0" applyFont="1" applyBorder="1" applyAlignment="1"/>
    <xf numFmtId="0" fontId="20" fillId="0" borderId="11" xfId="0" applyFont="1" applyBorder="1" applyAlignment="1">
      <alignment horizontal="center"/>
    </xf>
    <xf numFmtId="2" fontId="20" fillId="0" borderId="10" xfId="0" applyNumberFormat="1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20" fillId="0" borderId="11" xfId="0" applyFont="1" applyBorder="1" applyAlignment="1">
      <alignment horizontal="center" vertical="center"/>
    </xf>
    <xf numFmtId="2" fontId="20" fillId="0" borderId="10" xfId="0" applyNumberFormat="1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1" fillId="0" borderId="17" xfId="0" applyFont="1" applyBorder="1" applyAlignment="1">
      <alignment wrapText="1"/>
    </xf>
    <xf numFmtId="0" fontId="0" fillId="0" borderId="17" xfId="0" applyBorder="1" applyAlignment="1">
      <alignment horizontal="center"/>
    </xf>
    <xf numFmtId="4" fontId="2" fillId="0" borderId="3" xfId="1" applyNumberFormat="1" applyFont="1" applyFill="1" applyBorder="1" applyAlignment="1">
      <alignment vertical="center"/>
    </xf>
    <xf numFmtId="4" fontId="2" fillId="0" borderId="15" xfId="1" applyNumberFormat="1" applyFont="1" applyFill="1" applyBorder="1" applyAlignment="1">
      <alignment vertical="center"/>
    </xf>
    <xf numFmtId="4" fontId="2" fillId="0" borderId="2" xfId="1" applyNumberFormat="1" applyFont="1" applyFill="1" applyBorder="1" applyAlignment="1">
      <alignment vertical="center"/>
    </xf>
    <xf numFmtId="4" fontId="2" fillId="5" borderId="63" xfId="0" applyNumberFormat="1" applyFont="1" applyFill="1" applyBorder="1" applyAlignment="1" applyProtection="1">
      <alignment vertical="center"/>
      <protection locked="0"/>
    </xf>
    <xf numFmtId="4" fontId="2" fillId="0" borderId="44" xfId="1" applyNumberFormat="1" applyFont="1" applyFill="1" applyBorder="1" applyAlignment="1">
      <alignment vertical="center"/>
    </xf>
    <xf numFmtId="4" fontId="3" fillId="0" borderId="3" xfId="1" applyNumberFormat="1" applyFont="1" applyFill="1" applyBorder="1" applyAlignment="1" applyProtection="1">
      <alignment vertical="center"/>
    </xf>
    <xf numFmtId="49" fontId="3" fillId="0" borderId="3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vertical="center" wrapText="1"/>
    </xf>
    <xf numFmtId="4" fontId="3" fillId="5" borderId="3" xfId="1" applyNumberFormat="1" applyFont="1" applyFill="1" applyBorder="1" applyAlignment="1" applyProtection="1">
      <alignment vertical="center"/>
    </xf>
    <xf numFmtId="49" fontId="3" fillId="0" borderId="13" xfId="0" applyNumberFormat="1" applyFont="1" applyFill="1" applyBorder="1" applyAlignment="1" applyProtection="1">
      <alignment horizontal="left" vertical="center"/>
    </xf>
    <xf numFmtId="0" fontId="3" fillId="0" borderId="1" xfId="0" applyFont="1" applyFill="1" applyBorder="1" applyAlignment="1" applyProtection="1">
      <alignment horizontal="left" vertical="center"/>
      <protection locked="0"/>
    </xf>
    <xf numFmtId="49" fontId="3" fillId="0" borderId="14" xfId="0" applyNumberFormat="1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left" vertical="center"/>
    </xf>
    <xf numFmtId="49" fontId="3" fillId="0" borderId="14" xfId="0" applyNumberFormat="1" applyFont="1" applyFill="1" applyBorder="1" applyAlignment="1" applyProtection="1">
      <alignment horizontal="center" vertical="center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0" fontId="3" fillId="0" borderId="14" xfId="0" applyFont="1" applyFill="1" applyBorder="1" applyAlignment="1" applyProtection="1">
      <alignment horizontal="left" vertical="center"/>
      <protection locked="0"/>
    </xf>
    <xf numFmtId="49" fontId="3" fillId="0" borderId="21" xfId="0" applyNumberFormat="1" applyFont="1" applyFill="1" applyBorder="1" applyAlignment="1" applyProtection="1">
      <alignment horizontal="left" vertical="center"/>
      <protection locked="0"/>
    </xf>
    <xf numFmtId="0" fontId="3" fillId="0" borderId="75" xfId="0" applyFont="1" applyFill="1" applyBorder="1" applyAlignment="1" applyProtection="1">
      <alignment horizontal="left" vertical="center"/>
    </xf>
    <xf numFmtId="49" fontId="3" fillId="0" borderId="21" xfId="0" applyNumberFormat="1" applyFont="1" applyFill="1" applyBorder="1" applyAlignment="1" applyProtection="1">
      <alignment horizontal="center" vertical="center"/>
      <protection locked="0"/>
    </xf>
    <xf numFmtId="0" fontId="2" fillId="0" borderId="15" xfId="0" applyFont="1" applyFill="1" applyBorder="1" applyAlignment="1">
      <alignment horizontal="left" vertical="center"/>
    </xf>
    <xf numFmtId="2" fontId="2" fillId="0" borderId="15" xfId="1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Continuous" vertical="center"/>
    </xf>
    <xf numFmtId="0" fontId="3" fillId="0" borderId="14" xfId="0" applyFont="1" applyFill="1" applyBorder="1" applyAlignment="1">
      <alignment horizontal="centerContinuous" vertical="center"/>
    </xf>
    <xf numFmtId="49" fontId="3" fillId="0" borderId="13" xfId="0" applyNumberFormat="1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Continuous" vertical="center" wrapText="1"/>
    </xf>
    <xf numFmtId="0" fontId="3" fillId="0" borderId="18" xfId="0" applyFont="1" applyFill="1" applyBorder="1" applyAlignment="1">
      <alignment horizontal="centerContinuous" vertical="center"/>
    </xf>
    <xf numFmtId="49" fontId="3" fillId="0" borderId="13" xfId="1" applyNumberFormat="1" applyFont="1" applyFill="1" applyBorder="1" applyAlignment="1">
      <alignment horizontal="center" vertical="center"/>
    </xf>
    <xf numFmtId="0" fontId="2" fillId="0" borderId="63" xfId="0" applyFont="1" applyFill="1" applyBorder="1" applyAlignment="1">
      <alignment horizontal="left" vertical="center"/>
    </xf>
    <xf numFmtId="0" fontId="2" fillId="0" borderId="63" xfId="1" applyFont="1" applyFill="1" applyBorder="1" applyAlignment="1">
      <alignment vertical="center"/>
    </xf>
    <xf numFmtId="2" fontId="2" fillId="0" borderId="63" xfId="1" applyNumberFormat="1" applyFont="1" applyFill="1" applyBorder="1" applyAlignment="1">
      <alignment horizontal="center" vertical="center"/>
    </xf>
    <xf numFmtId="2" fontId="3" fillId="0" borderId="63" xfId="0" applyNumberFormat="1" applyFont="1" applyFill="1" applyBorder="1" applyAlignment="1">
      <alignment horizontal="center" vertical="center" wrapText="1"/>
    </xf>
    <xf numFmtId="2" fontId="17" fillId="0" borderId="63" xfId="0" applyNumberFormat="1" applyFont="1" applyFill="1" applyBorder="1" applyAlignment="1">
      <alignment horizontal="center" vertical="center" wrapText="1"/>
    </xf>
    <xf numFmtId="2" fontId="3" fillId="0" borderId="63" xfId="0" applyNumberFormat="1" applyFont="1" applyFill="1" applyBorder="1" applyAlignment="1">
      <alignment horizontal="center" vertical="center"/>
    </xf>
    <xf numFmtId="165" fontId="3" fillId="0" borderId="63" xfId="1" applyNumberFormat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vertical="center" wrapText="1"/>
    </xf>
    <xf numFmtId="4" fontId="2" fillId="0" borderId="15" xfId="0" applyNumberFormat="1" applyFont="1" applyFill="1" applyBorder="1" applyAlignment="1" applyProtection="1">
      <alignment vertical="center"/>
      <protection locked="0"/>
    </xf>
    <xf numFmtId="49" fontId="2" fillId="0" borderId="1" xfId="0" applyNumberFormat="1" applyFont="1" applyFill="1" applyBorder="1" applyAlignment="1" applyProtection="1">
      <alignment horizontal="center" vertical="center"/>
    </xf>
    <xf numFmtId="49" fontId="2" fillId="0" borderId="2" xfId="0" applyNumberFormat="1" applyFont="1" applyFill="1" applyBorder="1" applyAlignment="1" applyProtection="1">
      <alignment horizontal="center" vertical="center"/>
    </xf>
    <xf numFmtId="0" fontId="25" fillId="0" borderId="2" xfId="0" applyFont="1" applyFill="1" applyBorder="1" applyAlignment="1" applyProtection="1">
      <alignment vertical="center" wrapText="1"/>
    </xf>
    <xf numFmtId="4" fontId="2" fillId="0" borderId="2" xfId="1" applyNumberFormat="1" applyFont="1" applyFill="1" applyBorder="1" applyAlignment="1" applyProtection="1">
      <alignment vertical="center"/>
    </xf>
    <xf numFmtId="4" fontId="2" fillId="0" borderId="14" xfId="1" applyNumberFormat="1" applyFont="1" applyFill="1" applyBorder="1" applyAlignment="1" applyProtection="1">
      <alignment vertical="center"/>
    </xf>
    <xf numFmtId="0" fontId="2" fillId="0" borderId="63" xfId="1" applyFont="1" applyFill="1" applyBorder="1" applyAlignment="1">
      <alignment vertical="center" wrapText="1"/>
    </xf>
    <xf numFmtId="4" fontId="2" fillId="0" borderId="63" xfId="0" applyNumberFormat="1" applyFont="1" applyFill="1" applyBorder="1" applyAlignment="1" applyProtection="1">
      <alignment vertical="center"/>
      <protection locked="0"/>
    </xf>
    <xf numFmtId="4" fontId="2" fillId="0" borderId="63" xfId="1" applyNumberFormat="1" applyFont="1" applyFill="1" applyBorder="1" applyAlignment="1">
      <alignment vertical="center"/>
    </xf>
    <xf numFmtId="0" fontId="4" fillId="0" borderId="2" xfId="0" applyFont="1" applyFill="1" applyBorder="1" applyAlignment="1" applyProtection="1">
      <alignment vertical="center" wrapText="1"/>
    </xf>
    <xf numFmtId="4" fontId="3" fillId="0" borderId="2" xfId="1" applyNumberFormat="1" applyFont="1" applyFill="1" applyBorder="1" applyAlignment="1" applyProtection="1">
      <alignment vertical="center"/>
    </xf>
    <xf numFmtId="4" fontId="2" fillId="0" borderId="2" xfId="0" applyNumberFormat="1" applyFont="1" applyFill="1" applyBorder="1" applyAlignment="1" applyProtection="1">
      <alignment vertical="center"/>
      <protection locked="0"/>
    </xf>
    <xf numFmtId="4" fontId="3" fillId="5" borderId="2" xfId="1" applyNumberFormat="1" applyFont="1" applyFill="1" applyBorder="1" applyAlignment="1" applyProtection="1">
      <alignment vertical="center"/>
    </xf>
    <xf numFmtId="4" fontId="3" fillId="0" borderId="14" xfId="1" applyNumberFormat="1" applyFont="1" applyFill="1" applyBorder="1" applyAlignment="1" applyProtection="1">
      <alignment vertical="center"/>
    </xf>
    <xf numFmtId="0" fontId="2" fillId="0" borderId="44" xfId="0" applyFont="1" applyFill="1" applyBorder="1" applyAlignment="1">
      <alignment horizontal="left" vertical="center"/>
    </xf>
    <xf numFmtId="0" fontId="2" fillId="0" borderId="44" xfId="1" applyFont="1" applyFill="1" applyBorder="1" applyAlignment="1">
      <alignment vertical="center" wrapText="1"/>
    </xf>
    <xf numFmtId="2" fontId="2" fillId="0" borderId="44" xfId="1" applyNumberFormat="1" applyFont="1" applyFill="1" applyBorder="1" applyAlignment="1">
      <alignment horizontal="center" vertical="center"/>
    </xf>
    <xf numFmtId="4" fontId="2" fillId="0" borderId="44" xfId="0" applyNumberFormat="1" applyFont="1" applyFill="1" applyBorder="1" applyAlignment="1" applyProtection="1">
      <alignment vertical="center"/>
      <protection locked="0"/>
    </xf>
    <xf numFmtId="4" fontId="2" fillId="5" borderId="44" xfId="0" applyNumberFormat="1" applyFont="1" applyFill="1" applyBorder="1" applyAlignment="1" applyProtection="1">
      <alignment vertical="center"/>
      <protection locked="0"/>
    </xf>
    <xf numFmtId="0" fontId="2" fillId="0" borderId="15" xfId="2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left"/>
    </xf>
    <xf numFmtId="0" fontId="2" fillId="0" borderId="15" xfId="1" applyFont="1" applyFill="1" applyBorder="1" applyAlignment="1">
      <alignment wrapText="1"/>
    </xf>
    <xf numFmtId="2" fontId="2" fillId="0" borderId="15" xfId="1" applyNumberFormat="1" applyFont="1" applyFill="1" applyBorder="1" applyAlignment="1">
      <alignment horizontal="center"/>
    </xf>
    <xf numFmtId="4" fontId="2" fillId="0" borderId="15" xfId="1" applyNumberFormat="1" applyFont="1" applyFill="1" applyBorder="1" applyAlignment="1" applyProtection="1">
      <alignment vertical="center"/>
    </xf>
    <xf numFmtId="4" fontId="2" fillId="5" borderId="15" xfId="1" applyNumberFormat="1" applyFont="1" applyFill="1" applyBorder="1" applyAlignment="1" applyProtection="1">
      <alignment vertical="center"/>
    </xf>
    <xf numFmtId="0" fontId="2" fillId="0" borderId="15" xfId="1" applyFont="1" applyFill="1" applyBorder="1" applyAlignment="1">
      <alignment horizontal="left" vertical="center" wrapText="1"/>
    </xf>
    <xf numFmtId="0" fontId="4" fillId="0" borderId="2" xfId="0" applyFont="1" applyFill="1" applyBorder="1" applyAlignment="1" applyProtection="1">
      <alignment horizontal="justify" vertical="center" wrapText="1"/>
    </xf>
    <xf numFmtId="0" fontId="2" fillId="0" borderId="76" xfId="0" quotePrefix="1" applyFont="1" applyFill="1" applyBorder="1" applyAlignment="1">
      <alignment horizontal="left" vertical="center"/>
    </xf>
    <xf numFmtId="165" fontId="3" fillId="0" borderId="64" xfId="1" applyNumberFormat="1" applyFont="1" applyFill="1" applyBorder="1" applyAlignment="1">
      <alignment horizontal="center" vertical="center" wrapText="1"/>
    </xf>
    <xf numFmtId="0" fontId="2" fillId="0" borderId="76" xfId="0" applyFont="1" applyFill="1" applyBorder="1" applyAlignment="1">
      <alignment horizontal="left" vertical="center"/>
    </xf>
    <xf numFmtId="4" fontId="2" fillId="0" borderId="64" xfId="1" applyNumberFormat="1" applyFont="1" applyFill="1" applyBorder="1" applyAlignment="1">
      <alignment vertical="center"/>
    </xf>
    <xf numFmtId="0" fontId="2" fillId="0" borderId="51" xfId="0" applyFont="1" applyFill="1" applyBorder="1" applyAlignment="1">
      <alignment horizontal="left" vertical="center"/>
    </xf>
    <xf numFmtId="4" fontId="2" fillId="0" borderId="52" xfId="1" applyNumberFormat="1" applyFont="1" applyFill="1" applyBorder="1" applyAlignment="1">
      <alignment vertical="center"/>
    </xf>
    <xf numFmtId="49" fontId="3" fillId="0" borderId="16" xfId="0" applyNumberFormat="1" applyFont="1" applyFill="1" applyBorder="1" applyAlignment="1" applyProtection="1">
      <alignment horizontal="center" vertical="center"/>
    </xf>
    <xf numFmtId="4" fontId="3" fillId="0" borderId="17" xfId="1" applyNumberFormat="1" applyFont="1" applyFill="1" applyBorder="1" applyAlignment="1" applyProtection="1">
      <alignment vertical="center"/>
    </xf>
    <xf numFmtId="0" fontId="2" fillId="0" borderId="19" xfId="0" applyFont="1" applyFill="1" applyBorder="1" applyAlignment="1">
      <alignment horizontal="left" vertical="center"/>
    </xf>
    <xf numFmtId="4" fontId="2" fillId="0" borderId="45" xfId="1" applyNumberFormat="1" applyFont="1" applyFill="1" applyBorder="1" applyAlignment="1">
      <alignment vertical="center"/>
    </xf>
    <xf numFmtId="0" fontId="2" fillId="0" borderId="51" xfId="2" applyFont="1" applyFill="1" applyBorder="1" applyAlignment="1">
      <alignment horizontal="left" vertical="center"/>
    </xf>
    <xf numFmtId="0" fontId="2" fillId="0" borderId="51" xfId="0" applyFont="1" applyFill="1" applyBorder="1" applyAlignment="1">
      <alignment horizontal="left"/>
    </xf>
    <xf numFmtId="4" fontId="3" fillId="0" borderId="52" xfId="1" applyNumberFormat="1" applyFont="1" applyFill="1" applyBorder="1" applyAlignment="1" applyProtection="1">
      <alignment vertical="center"/>
    </xf>
    <xf numFmtId="0" fontId="5" fillId="0" borderId="77" xfId="0" applyFont="1" applyFill="1" applyBorder="1" applyAlignment="1">
      <alignment horizontal="left" vertical="center"/>
    </xf>
    <xf numFmtId="0" fontId="2" fillId="0" borderId="76" xfId="0" applyFont="1" applyFill="1" applyBorder="1" applyAlignment="1">
      <alignment horizontal="left"/>
    </xf>
    <xf numFmtId="0" fontId="2" fillId="0" borderId="63" xfId="0" applyFont="1" applyFill="1" applyBorder="1" applyAlignment="1">
      <alignment horizontal="left"/>
    </xf>
    <xf numFmtId="0" fontId="2" fillId="0" borderId="63" xfId="1" applyFont="1" applyFill="1" applyBorder="1" applyAlignment="1">
      <alignment wrapText="1"/>
    </xf>
    <xf numFmtId="4" fontId="2" fillId="0" borderId="63" xfId="1" applyNumberFormat="1" applyFont="1" applyFill="1" applyBorder="1" applyAlignment="1" applyProtection="1">
      <alignment vertical="center"/>
    </xf>
    <xf numFmtId="4" fontId="2" fillId="5" borderId="63" xfId="1" applyNumberFormat="1" applyFont="1" applyFill="1" applyBorder="1" applyAlignment="1" applyProtection="1">
      <alignment vertical="center"/>
    </xf>
    <xf numFmtId="4" fontId="3" fillId="0" borderId="64" xfId="1" applyNumberFormat="1" applyFont="1" applyFill="1" applyBorder="1" applyAlignment="1" applyProtection="1">
      <alignment vertical="center"/>
    </xf>
    <xf numFmtId="0" fontId="5" fillId="0" borderId="0" xfId="0" applyFont="1" applyFill="1" applyBorder="1" applyAlignment="1">
      <alignment horizontal="left" vertical="center"/>
    </xf>
    <xf numFmtId="0" fontId="2" fillId="0" borderId="43" xfId="0" applyFont="1" applyFill="1" applyBorder="1" applyAlignment="1">
      <alignment horizontal="left" vertical="center"/>
    </xf>
    <xf numFmtId="0" fontId="3" fillId="0" borderId="78" xfId="1" applyFont="1" applyFill="1" applyBorder="1" applyAlignment="1">
      <alignment horizontal="left" vertical="center"/>
    </xf>
    <xf numFmtId="2" fontId="2" fillId="0" borderId="79" xfId="1" applyNumberFormat="1" applyFont="1" applyFill="1" applyBorder="1" applyAlignment="1">
      <alignment horizontal="center" vertical="center"/>
    </xf>
    <xf numFmtId="4" fontId="3" fillId="0" borderId="44" xfId="0" applyNumberFormat="1" applyFont="1" applyFill="1" applyBorder="1" applyAlignment="1">
      <alignment vertical="center"/>
    </xf>
    <xf numFmtId="4" fontId="3" fillId="0" borderId="43" xfId="0" applyNumberFormat="1" applyFont="1" applyFill="1" applyBorder="1" applyAlignment="1">
      <alignment vertical="center"/>
    </xf>
    <xf numFmtId="4" fontId="3" fillId="0" borderId="78" xfId="1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3" fillId="0" borderId="2" xfId="1" applyFont="1" applyFill="1" applyBorder="1" applyAlignment="1">
      <alignment horizontal="left" vertical="center"/>
    </xf>
    <xf numFmtId="2" fontId="2" fillId="0" borderId="2" xfId="1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vertical="center"/>
    </xf>
    <xf numFmtId="4" fontId="3" fillId="0" borderId="2" xfId="1" applyNumberFormat="1" applyFont="1" applyFill="1" applyBorder="1" applyAlignment="1">
      <alignment vertical="center"/>
    </xf>
    <xf numFmtId="4" fontId="3" fillId="0" borderId="14" xfId="1" applyNumberFormat="1" applyFont="1" applyFill="1" applyBorder="1" applyAlignment="1">
      <alignment vertical="center"/>
    </xf>
    <xf numFmtId="0" fontId="2" fillId="0" borderId="75" xfId="0" applyFont="1" applyFill="1" applyBorder="1" applyAlignment="1">
      <alignment horizontal="left" vertical="center"/>
    </xf>
    <xf numFmtId="0" fontId="3" fillId="0" borderId="80" xfId="1" applyFont="1" applyFill="1" applyBorder="1" applyAlignment="1">
      <alignment horizontal="left" vertical="center"/>
    </xf>
    <xf numFmtId="2" fontId="2" fillId="0" borderId="80" xfId="1" applyNumberFormat="1" applyFont="1" applyFill="1" applyBorder="1" applyAlignment="1">
      <alignment horizontal="center" vertical="center"/>
    </xf>
    <xf numFmtId="4" fontId="3" fillId="0" borderId="80" xfId="0" applyNumberFormat="1" applyFont="1" applyFill="1" applyBorder="1" applyAlignment="1">
      <alignment vertical="center"/>
    </xf>
    <xf numFmtId="4" fontId="3" fillId="0" borderId="80" xfId="1" applyNumberFormat="1" applyFont="1" applyFill="1" applyBorder="1" applyAlignment="1">
      <alignment vertical="center"/>
    </xf>
    <xf numFmtId="4" fontId="3" fillId="0" borderId="21" xfId="1" applyNumberFormat="1" applyFont="1" applyFill="1" applyBorder="1" applyAlignment="1">
      <alignment vertical="center"/>
    </xf>
    <xf numFmtId="167" fontId="14" fillId="0" borderId="0" xfId="17" applyNumberFormat="1" applyFont="1" applyAlignment="1" applyProtection="1">
      <alignment vertical="center"/>
      <protection locked="0"/>
    </xf>
    <xf numFmtId="167" fontId="2" fillId="3" borderId="36" xfId="11" applyNumberFormat="1" applyFont="1" applyFill="1" applyBorder="1" applyAlignment="1" applyProtection="1">
      <alignment vertical="center"/>
      <protection locked="0"/>
    </xf>
    <xf numFmtId="10" fontId="13" fillId="2" borderId="81" xfId="11" applyNumberFormat="1" applyFont="1" applyFill="1" applyBorder="1" applyAlignment="1" applyProtection="1">
      <alignment vertical="center"/>
    </xf>
    <xf numFmtId="9" fontId="13" fillId="2" borderId="82" xfId="11" applyFont="1" applyFill="1" applyBorder="1" applyAlignment="1" applyProtection="1">
      <alignment vertical="center"/>
    </xf>
    <xf numFmtId="0" fontId="2" fillId="2" borderId="3" xfId="9" applyFont="1" applyFill="1" applyBorder="1" applyAlignment="1" applyProtection="1">
      <alignment horizontal="left" vertical="center"/>
      <protection locked="0"/>
    </xf>
    <xf numFmtId="0" fontId="2" fillId="2" borderId="70" xfId="9" quotePrefix="1" applyFont="1" applyFill="1" applyBorder="1" applyAlignment="1" applyProtection="1">
      <alignment horizontal="center" vertical="center" wrapText="1"/>
    </xf>
    <xf numFmtId="0" fontId="2" fillId="2" borderId="10" xfId="9" quotePrefix="1" applyFont="1" applyFill="1" applyBorder="1" applyAlignment="1" applyProtection="1">
      <alignment horizontal="center" vertical="center" wrapText="1"/>
    </xf>
    <xf numFmtId="0" fontId="2" fillId="2" borderId="12" xfId="9" quotePrefix="1" applyFont="1" applyFill="1" applyBorder="1" applyAlignment="1" applyProtection="1">
      <alignment horizontal="center" vertical="center" wrapText="1"/>
    </xf>
    <xf numFmtId="0" fontId="2" fillId="2" borderId="8" xfId="9" applyFont="1" applyFill="1" applyBorder="1" applyAlignment="1" applyProtection="1">
      <alignment horizontal="center" vertical="center" wrapText="1"/>
      <protection locked="0"/>
    </xf>
    <xf numFmtId="0" fontId="2" fillId="2" borderId="5" xfId="9" applyFont="1" applyFill="1" applyBorder="1" applyAlignment="1" applyProtection="1">
      <alignment horizontal="center" vertical="center" wrapText="1"/>
      <protection locked="0"/>
    </xf>
    <xf numFmtId="0" fontId="2" fillId="2" borderId="9" xfId="9" applyFont="1" applyFill="1" applyBorder="1" applyAlignment="1" applyProtection="1">
      <alignment horizontal="center" vertical="center" wrapText="1"/>
      <protection locked="0"/>
    </xf>
    <xf numFmtId="49" fontId="3" fillId="0" borderId="38" xfId="9" applyNumberFormat="1" applyFont="1" applyFill="1" applyBorder="1" applyAlignment="1" applyProtection="1">
      <alignment vertical="center" wrapText="1"/>
      <protection locked="0"/>
    </xf>
    <xf numFmtId="0" fontId="2" fillId="0" borderId="39" xfId="9" applyFont="1" applyBorder="1" applyAlignment="1">
      <alignment vertical="center" wrapText="1"/>
    </xf>
    <xf numFmtId="0" fontId="2" fillId="0" borderId="39" xfId="9" applyBorder="1" applyAlignment="1">
      <alignment vertical="center"/>
    </xf>
    <xf numFmtId="0" fontId="2" fillId="0" borderId="40" xfId="9" applyBorder="1" applyAlignment="1">
      <alignment vertical="center"/>
    </xf>
    <xf numFmtId="0" fontId="1" fillId="2" borderId="19" xfId="9" applyFont="1" applyFill="1" applyBorder="1" applyAlignment="1" applyProtection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3" fillId="0" borderId="27" xfId="9" applyFont="1" applyFill="1" applyBorder="1" applyAlignment="1" applyProtection="1">
      <alignment horizontal="left" vertical="center" wrapText="1"/>
      <protection locked="0"/>
    </xf>
    <xf numFmtId="0" fontId="0" fillId="0" borderId="23" xfId="0" applyBorder="1" applyAlignment="1">
      <alignment vertical="center" wrapText="1"/>
    </xf>
    <xf numFmtId="0" fontId="3" fillId="0" borderId="27" xfId="9" applyFont="1" applyFill="1" applyBorder="1" applyAlignment="1" applyProtection="1">
      <alignment vertical="center" wrapText="1"/>
      <protection locked="0"/>
    </xf>
    <xf numFmtId="0" fontId="10" fillId="2" borderId="11" xfId="9" applyFont="1" applyFill="1" applyBorder="1" applyAlignment="1" applyProtection="1">
      <alignment horizontal="center" vertical="center" wrapText="1"/>
    </xf>
    <xf numFmtId="0" fontId="10" fillId="2" borderId="10" xfId="9" applyFont="1" applyFill="1" applyBorder="1" applyAlignment="1" applyProtection="1">
      <alignment horizontal="center" vertical="center" wrapText="1"/>
    </xf>
    <xf numFmtId="14" fontId="2" fillId="2" borderId="30" xfId="9" applyNumberFormat="1" applyFont="1" applyFill="1" applyBorder="1" applyAlignment="1" applyProtection="1">
      <alignment horizontal="center" vertical="center"/>
      <protection locked="0"/>
    </xf>
    <xf numFmtId="0" fontId="2" fillId="2" borderId="23" xfId="9" applyFont="1" applyFill="1" applyBorder="1" applyAlignment="1" applyProtection="1">
      <alignment horizontal="center" vertical="center"/>
      <protection locked="0"/>
    </xf>
    <xf numFmtId="0" fontId="2" fillId="2" borderId="20" xfId="9" applyFont="1" applyFill="1" applyBorder="1" applyAlignment="1" applyProtection="1">
      <alignment horizontal="center" vertical="center"/>
      <protection locked="0"/>
    </xf>
    <xf numFmtId="49" fontId="15" fillId="0" borderId="0" xfId="0" applyNumberFormat="1" applyFont="1" applyAlignment="1">
      <alignment horizontal="right" vertical="center"/>
    </xf>
    <xf numFmtId="49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6" fillId="0" borderId="2" xfId="0" applyNumberFormat="1" applyFont="1" applyFill="1" applyBorder="1" applyAlignment="1" applyProtection="1">
      <alignment horizontal="center" vertical="center"/>
    </xf>
    <xf numFmtId="49" fontId="6" fillId="0" borderId="14" xfId="0" applyNumberFormat="1" applyFont="1" applyFill="1" applyBorder="1" applyAlignment="1" applyProtection="1">
      <alignment horizontal="center" vertical="center"/>
    </xf>
    <xf numFmtId="0" fontId="24" fillId="0" borderId="1" xfId="0" applyFont="1" applyFill="1" applyBorder="1" applyAlignment="1">
      <alignment horizontal="left" vertical="center"/>
    </xf>
    <xf numFmtId="0" fontId="24" fillId="0" borderId="2" xfId="0" applyFont="1" applyFill="1" applyBorder="1" applyAlignment="1">
      <alignment horizontal="left" vertical="center"/>
    </xf>
    <xf numFmtId="0" fontId="24" fillId="0" borderId="14" xfId="0" applyFont="1" applyFill="1" applyBorder="1" applyAlignment="1">
      <alignment horizontal="left" vertical="center"/>
    </xf>
    <xf numFmtId="0" fontId="3" fillId="0" borderId="6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7" xfId="0" applyFont="1" applyFill="1" applyBorder="1" applyAlignment="1" applyProtection="1">
      <alignment horizontal="center" vertical="center"/>
      <protection locked="0"/>
    </xf>
    <xf numFmtId="0" fontId="3" fillId="0" borderId="8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9" xfId="0" applyFont="1" applyFill="1" applyBorder="1" applyAlignment="1" applyProtection="1">
      <alignment horizontal="center" vertical="center"/>
      <protection locked="0"/>
    </xf>
    <xf numFmtId="0" fontId="16" fillId="0" borderId="73" xfId="0" applyFont="1" applyBorder="1" applyAlignment="1">
      <alignment horizontal="center"/>
    </xf>
    <xf numFmtId="0" fontId="16" fillId="0" borderId="39" xfId="0" applyFont="1" applyBorder="1" applyAlignment="1">
      <alignment horizontal="center"/>
    </xf>
    <xf numFmtId="0" fontId="16" fillId="0" borderId="7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21" fillId="0" borderId="10" xfId="0" applyFont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1" fillId="0" borderId="6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0" fillId="0" borderId="7" xfId="0" applyFont="1" applyBorder="1" applyAlignment="1">
      <alignment horizontal="left"/>
    </xf>
    <xf numFmtId="0" fontId="18" fillId="6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0" fillId="0" borderId="23" xfId="0" applyBorder="1" applyAlignment="1">
      <alignment horizontal="center"/>
    </xf>
    <xf numFmtId="0" fontId="0" fillId="0" borderId="22" xfId="0" applyBorder="1" applyAlignment="1">
      <alignment horizontal="center"/>
    </xf>
  </cellXfs>
  <cellStyles count="18">
    <cellStyle name="Normal" xfId="0" builtinId="0"/>
    <cellStyle name="Normal 2" xfId="3"/>
    <cellStyle name="Normal 3" xfId="6"/>
    <cellStyle name="Normal 3 2" xfId="5"/>
    <cellStyle name="Normal 3 3" xfId="9"/>
    <cellStyle name="Normal 4" xfId="15"/>
    <cellStyle name="Normal_ORÇAMENTO" xfId="1"/>
    <cellStyle name="Normal_ORÇAMENTO ALTERNATIVA 1 DER Junho2001" xfId="2"/>
    <cellStyle name="Porcentagem 2" xfId="4"/>
    <cellStyle name="Porcentagem 3" xfId="16"/>
    <cellStyle name="Porcentagem 4" xfId="11"/>
    <cellStyle name="Vírgula" xfId="17" builtinId="3"/>
    <cellStyle name="Vírgula 2" xfId="7"/>
    <cellStyle name="Vírgula 2 2" xfId="10"/>
    <cellStyle name="Vírgula 2 2 2" xfId="14"/>
    <cellStyle name="Vírgula 2 3" xfId="12"/>
    <cellStyle name="Vírgula 3" xfId="8"/>
    <cellStyle name="Vírgula 3 2" xfId="13"/>
  </cellStyles>
  <dxfs count="0"/>
  <tableStyles count="0" defaultTableStyle="TableStyleMedium2" defaultPivotStyle="PivotStyleLight16"/>
  <colors>
    <mruColors>
      <color rgb="FF0000FF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257176</xdr:colOff>
      <xdr:row>0</xdr:row>
      <xdr:rowOff>130319</xdr:rowOff>
    </xdr:from>
    <xdr:to>
      <xdr:col>1</xdr:col>
      <xdr:colOff>1209676</xdr:colOff>
      <xdr:row>0</xdr:row>
      <xdr:rowOff>1234391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8226" y="130319"/>
          <a:ext cx="952500" cy="1104072"/>
        </a:xfrm>
        <a:prstGeom prst="rect">
          <a:avLst/>
        </a:prstGeom>
      </xdr:spPr>
    </xdr:pic>
    <xdr:clientData/>
  </xdr:twoCellAnchor>
  <xdr:twoCellAnchor editAs="oneCell">
    <xdr:from>
      <xdr:col>3</xdr:col>
      <xdr:colOff>714374</xdr:colOff>
      <xdr:row>73</xdr:row>
      <xdr:rowOff>261937</xdr:rowOff>
    </xdr:from>
    <xdr:to>
      <xdr:col>15</xdr:col>
      <xdr:colOff>417418</xdr:colOff>
      <xdr:row>73</xdr:row>
      <xdr:rowOff>2125198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0093" y="6596062"/>
          <a:ext cx="3989294" cy="1863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219075</xdr:rowOff>
    </xdr:from>
    <xdr:to>
      <xdr:col>1</xdr:col>
      <xdr:colOff>622633</xdr:colOff>
      <xdr:row>0</xdr:row>
      <xdr:rowOff>1581150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219075"/>
          <a:ext cx="1175083" cy="1362075"/>
        </a:xfrm>
        <a:prstGeom prst="rect">
          <a:avLst/>
        </a:prstGeom>
      </xdr:spPr>
    </xdr:pic>
    <xdr:clientData/>
  </xdr:twoCellAnchor>
  <xdr:twoCellAnchor editAs="oneCell">
    <xdr:from>
      <xdr:col>2</xdr:col>
      <xdr:colOff>2428875</xdr:colOff>
      <xdr:row>49</xdr:row>
      <xdr:rowOff>123825</xdr:rowOff>
    </xdr:from>
    <xdr:to>
      <xdr:col>5</xdr:col>
      <xdr:colOff>523875</xdr:colOff>
      <xdr:row>58</xdr:row>
      <xdr:rowOff>37262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5725" y="7353300"/>
          <a:ext cx="3990975" cy="18755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4"/>
  <sheetViews>
    <sheetView showGridLines="0" tabSelected="1" zoomScale="80" zoomScaleNormal="80" workbookViewId="0">
      <selection activeCell="V75" sqref="V75"/>
    </sheetView>
  </sheetViews>
  <sheetFormatPr defaultRowHeight="12.75" x14ac:dyDescent="0.2"/>
  <cols>
    <col min="1" max="1" width="13.6640625" style="12" customWidth="1"/>
    <col min="2" max="2" width="49.83203125" style="12" customWidth="1"/>
    <col min="3" max="3" width="3.83203125" style="12" customWidth="1"/>
    <col min="4" max="9" width="12.5" style="12" customWidth="1"/>
    <col min="10" max="15" width="12.5" style="12" hidden="1" customWidth="1"/>
    <col min="16" max="16" width="12.5" style="12" customWidth="1"/>
    <col min="17" max="17" width="13.5" style="12" customWidth="1"/>
    <col min="18" max="18" width="16" style="12" hidden="1" customWidth="1"/>
    <col min="19" max="19" width="15.5" style="12" hidden="1" customWidth="1"/>
    <col min="20" max="20" width="15.6640625" style="12" hidden="1" customWidth="1"/>
    <col min="21" max="21" width="15.6640625" style="12" customWidth="1"/>
    <col min="22" max="22" width="15.83203125" style="12" customWidth="1"/>
    <col min="23" max="256" width="9.33203125" style="12"/>
    <col min="257" max="257" width="12.6640625" style="12" customWidth="1"/>
    <col min="258" max="258" width="42" style="12" customWidth="1"/>
    <col min="259" max="259" width="3.83203125" style="12" customWidth="1"/>
    <col min="260" max="263" width="12.5" style="12" customWidth="1"/>
    <col min="264" max="271" width="0" style="12" hidden="1" customWidth="1"/>
    <col min="272" max="272" width="12.5" style="12" customWidth="1"/>
    <col min="273" max="273" width="9.5" style="12" customWidth="1"/>
    <col min="274" max="274" width="16" style="12" customWidth="1"/>
    <col min="275" max="275" width="15.5" style="12" customWidth="1"/>
    <col min="276" max="512" width="9.33203125" style="12"/>
    <col min="513" max="513" width="12.6640625" style="12" customWidth="1"/>
    <col min="514" max="514" width="42" style="12" customWidth="1"/>
    <col min="515" max="515" width="3.83203125" style="12" customWidth="1"/>
    <col min="516" max="519" width="12.5" style="12" customWidth="1"/>
    <col min="520" max="527" width="0" style="12" hidden="1" customWidth="1"/>
    <col min="528" max="528" width="12.5" style="12" customWidth="1"/>
    <col min="529" max="529" width="9.5" style="12" customWidth="1"/>
    <col min="530" max="530" width="16" style="12" customWidth="1"/>
    <col min="531" max="531" width="15.5" style="12" customWidth="1"/>
    <col min="532" max="768" width="9.33203125" style="12"/>
    <col min="769" max="769" width="12.6640625" style="12" customWidth="1"/>
    <col min="770" max="770" width="42" style="12" customWidth="1"/>
    <col min="771" max="771" width="3.83203125" style="12" customWidth="1"/>
    <col min="772" max="775" width="12.5" style="12" customWidth="1"/>
    <col min="776" max="783" width="0" style="12" hidden="1" customWidth="1"/>
    <col min="784" max="784" width="12.5" style="12" customWidth="1"/>
    <col min="785" max="785" width="9.5" style="12" customWidth="1"/>
    <col min="786" max="786" width="16" style="12" customWidth="1"/>
    <col min="787" max="787" width="15.5" style="12" customWidth="1"/>
    <col min="788" max="1024" width="9.33203125" style="12"/>
    <col min="1025" max="1025" width="12.6640625" style="12" customWidth="1"/>
    <col min="1026" max="1026" width="42" style="12" customWidth="1"/>
    <col min="1027" max="1027" width="3.83203125" style="12" customWidth="1"/>
    <col min="1028" max="1031" width="12.5" style="12" customWidth="1"/>
    <col min="1032" max="1039" width="0" style="12" hidden="1" customWidth="1"/>
    <col min="1040" max="1040" width="12.5" style="12" customWidth="1"/>
    <col min="1041" max="1041" width="9.5" style="12" customWidth="1"/>
    <col min="1042" max="1042" width="16" style="12" customWidth="1"/>
    <col min="1043" max="1043" width="15.5" style="12" customWidth="1"/>
    <col min="1044" max="1280" width="9.33203125" style="12"/>
    <col min="1281" max="1281" width="12.6640625" style="12" customWidth="1"/>
    <col min="1282" max="1282" width="42" style="12" customWidth="1"/>
    <col min="1283" max="1283" width="3.83203125" style="12" customWidth="1"/>
    <col min="1284" max="1287" width="12.5" style="12" customWidth="1"/>
    <col min="1288" max="1295" width="0" style="12" hidden="1" customWidth="1"/>
    <col min="1296" max="1296" width="12.5" style="12" customWidth="1"/>
    <col min="1297" max="1297" width="9.5" style="12" customWidth="1"/>
    <col min="1298" max="1298" width="16" style="12" customWidth="1"/>
    <col min="1299" max="1299" width="15.5" style="12" customWidth="1"/>
    <col min="1300" max="1536" width="9.33203125" style="12"/>
    <col min="1537" max="1537" width="12.6640625" style="12" customWidth="1"/>
    <col min="1538" max="1538" width="42" style="12" customWidth="1"/>
    <col min="1539" max="1539" width="3.83203125" style="12" customWidth="1"/>
    <col min="1540" max="1543" width="12.5" style="12" customWidth="1"/>
    <col min="1544" max="1551" width="0" style="12" hidden="1" customWidth="1"/>
    <col min="1552" max="1552" width="12.5" style="12" customWidth="1"/>
    <col min="1553" max="1553" width="9.5" style="12" customWidth="1"/>
    <col min="1554" max="1554" width="16" style="12" customWidth="1"/>
    <col min="1555" max="1555" width="15.5" style="12" customWidth="1"/>
    <col min="1556" max="1792" width="9.33203125" style="12"/>
    <col min="1793" max="1793" width="12.6640625" style="12" customWidth="1"/>
    <col min="1794" max="1794" width="42" style="12" customWidth="1"/>
    <col min="1795" max="1795" width="3.83203125" style="12" customWidth="1"/>
    <col min="1796" max="1799" width="12.5" style="12" customWidth="1"/>
    <col min="1800" max="1807" width="0" style="12" hidden="1" customWidth="1"/>
    <col min="1808" max="1808" width="12.5" style="12" customWidth="1"/>
    <col min="1809" max="1809" width="9.5" style="12" customWidth="1"/>
    <col min="1810" max="1810" width="16" style="12" customWidth="1"/>
    <col min="1811" max="1811" width="15.5" style="12" customWidth="1"/>
    <col min="1812" max="2048" width="9.33203125" style="12"/>
    <col min="2049" max="2049" width="12.6640625" style="12" customWidth="1"/>
    <col min="2050" max="2050" width="42" style="12" customWidth="1"/>
    <col min="2051" max="2051" width="3.83203125" style="12" customWidth="1"/>
    <col min="2052" max="2055" width="12.5" style="12" customWidth="1"/>
    <col min="2056" max="2063" width="0" style="12" hidden="1" customWidth="1"/>
    <col min="2064" max="2064" width="12.5" style="12" customWidth="1"/>
    <col min="2065" max="2065" width="9.5" style="12" customWidth="1"/>
    <col min="2066" max="2066" width="16" style="12" customWidth="1"/>
    <col min="2067" max="2067" width="15.5" style="12" customWidth="1"/>
    <col min="2068" max="2304" width="9.33203125" style="12"/>
    <col min="2305" max="2305" width="12.6640625" style="12" customWidth="1"/>
    <col min="2306" max="2306" width="42" style="12" customWidth="1"/>
    <col min="2307" max="2307" width="3.83203125" style="12" customWidth="1"/>
    <col min="2308" max="2311" width="12.5" style="12" customWidth="1"/>
    <col min="2312" max="2319" width="0" style="12" hidden="1" customWidth="1"/>
    <col min="2320" max="2320" width="12.5" style="12" customWidth="1"/>
    <col min="2321" max="2321" width="9.5" style="12" customWidth="1"/>
    <col min="2322" max="2322" width="16" style="12" customWidth="1"/>
    <col min="2323" max="2323" width="15.5" style="12" customWidth="1"/>
    <col min="2324" max="2560" width="9.33203125" style="12"/>
    <col min="2561" max="2561" width="12.6640625" style="12" customWidth="1"/>
    <col min="2562" max="2562" width="42" style="12" customWidth="1"/>
    <col min="2563" max="2563" width="3.83203125" style="12" customWidth="1"/>
    <col min="2564" max="2567" width="12.5" style="12" customWidth="1"/>
    <col min="2568" max="2575" width="0" style="12" hidden="1" customWidth="1"/>
    <col min="2576" max="2576" width="12.5" style="12" customWidth="1"/>
    <col min="2577" max="2577" width="9.5" style="12" customWidth="1"/>
    <col min="2578" max="2578" width="16" style="12" customWidth="1"/>
    <col min="2579" max="2579" width="15.5" style="12" customWidth="1"/>
    <col min="2580" max="2816" width="9.33203125" style="12"/>
    <col min="2817" max="2817" width="12.6640625" style="12" customWidth="1"/>
    <col min="2818" max="2818" width="42" style="12" customWidth="1"/>
    <col min="2819" max="2819" width="3.83203125" style="12" customWidth="1"/>
    <col min="2820" max="2823" width="12.5" style="12" customWidth="1"/>
    <col min="2824" max="2831" width="0" style="12" hidden="1" customWidth="1"/>
    <col min="2832" max="2832" width="12.5" style="12" customWidth="1"/>
    <col min="2833" max="2833" width="9.5" style="12" customWidth="1"/>
    <col min="2834" max="2834" width="16" style="12" customWidth="1"/>
    <col min="2835" max="2835" width="15.5" style="12" customWidth="1"/>
    <col min="2836" max="3072" width="9.33203125" style="12"/>
    <col min="3073" max="3073" width="12.6640625" style="12" customWidth="1"/>
    <col min="3074" max="3074" width="42" style="12" customWidth="1"/>
    <col min="3075" max="3075" width="3.83203125" style="12" customWidth="1"/>
    <col min="3076" max="3079" width="12.5" style="12" customWidth="1"/>
    <col min="3080" max="3087" width="0" style="12" hidden="1" customWidth="1"/>
    <col min="3088" max="3088" width="12.5" style="12" customWidth="1"/>
    <col min="3089" max="3089" width="9.5" style="12" customWidth="1"/>
    <col min="3090" max="3090" width="16" style="12" customWidth="1"/>
    <col min="3091" max="3091" width="15.5" style="12" customWidth="1"/>
    <col min="3092" max="3328" width="9.33203125" style="12"/>
    <col min="3329" max="3329" width="12.6640625" style="12" customWidth="1"/>
    <col min="3330" max="3330" width="42" style="12" customWidth="1"/>
    <col min="3331" max="3331" width="3.83203125" style="12" customWidth="1"/>
    <col min="3332" max="3335" width="12.5" style="12" customWidth="1"/>
    <col min="3336" max="3343" width="0" style="12" hidden="1" customWidth="1"/>
    <col min="3344" max="3344" width="12.5" style="12" customWidth="1"/>
    <col min="3345" max="3345" width="9.5" style="12" customWidth="1"/>
    <col min="3346" max="3346" width="16" style="12" customWidth="1"/>
    <col min="3347" max="3347" width="15.5" style="12" customWidth="1"/>
    <col min="3348" max="3584" width="9.33203125" style="12"/>
    <col min="3585" max="3585" width="12.6640625" style="12" customWidth="1"/>
    <col min="3586" max="3586" width="42" style="12" customWidth="1"/>
    <col min="3587" max="3587" width="3.83203125" style="12" customWidth="1"/>
    <col min="3588" max="3591" width="12.5" style="12" customWidth="1"/>
    <col min="3592" max="3599" width="0" style="12" hidden="1" customWidth="1"/>
    <col min="3600" max="3600" width="12.5" style="12" customWidth="1"/>
    <col min="3601" max="3601" width="9.5" style="12" customWidth="1"/>
    <col min="3602" max="3602" width="16" style="12" customWidth="1"/>
    <col min="3603" max="3603" width="15.5" style="12" customWidth="1"/>
    <col min="3604" max="3840" width="9.33203125" style="12"/>
    <col min="3841" max="3841" width="12.6640625" style="12" customWidth="1"/>
    <col min="3842" max="3842" width="42" style="12" customWidth="1"/>
    <col min="3843" max="3843" width="3.83203125" style="12" customWidth="1"/>
    <col min="3844" max="3847" width="12.5" style="12" customWidth="1"/>
    <col min="3848" max="3855" width="0" style="12" hidden="1" customWidth="1"/>
    <col min="3856" max="3856" width="12.5" style="12" customWidth="1"/>
    <col min="3857" max="3857" width="9.5" style="12" customWidth="1"/>
    <col min="3858" max="3858" width="16" style="12" customWidth="1"/>
    <col min="3859" max="3859" width="15.5" style="12" customWidth="1"/>
    <col min="3860" max="4096" width="9.33203125" style="12"/>
    <col min="4097" max="4097" width="12.6640625" style="12" customWidth="1"/>
    <col min="4098" max="4098" width="42" style="12" customWidth="1"/>
    <col min="4099" max="4099" width="3.83203125" style="12" customWidth="1"/>
    <col min="4100" max="4103" width="12.5" style="12" customWidth="1"/>
    <col min="4104" max="4111" width="0" style="12" hidden="1" customWidth="1"/>
    <col min="4112" max="4112" width="12.5" style="12" customWidth="1"/>
    <col min="4113" max="4113" width="9.5" style="12" customWidth="1"/>
    <col min="4114" max="4114" width="16" style="12" customWidth="1"/>
    <col min="4115" max="4115" width="15.5" style="12" customWidth="1"/>
    <col min="4116" max="4352" width="9.33203125" style="12"/>
    <col min="4353" max="4353" width="12.6640625" style="12" customWidth="1"/>
    <col min="4354" max="4354" width="42" style="12" customWidth="1"/>
    <col min="4355" max="4355" width="3.83203125" style="12" customWidth="1"/>
    <col min="4356" max="4359" width="12.5" style="12" customWidth="1"/>
    <col min="4360" max="4367" width="0" style="12" hidden="1" customWidth="1"/>
    <col min="4368" max="4368" width="12.5" style="12" customWidth="1"/>
    <col min="4369" max="4369" width="9.5" style="12" customWidth="1"/>
    <col min="4370" max="4370" width="16" style="12" customWidth="1"/>
    <col min="4371" max="4371" width="15.5" style="12" customWidth="1"/>
    <col min="4372" max="4608" width="9.33203125" style="12"/>
    <col min="4609" max="4609" width="12.6640625" style="12" customWidth="1"/>
    <col min="4610" max="4610" width="42" style="12" customWidth="1"/>
    <col min="4611" max="4611" width="3.83203125" style="12" customWidth="1"/>
    <col min="4612" max="4615" width="12.5" style="12" customWidth="1"/>
    <col min="4616" max="4623" width="0" style="12" hidden="1" customWidth="1"/>
    <col min="4624" max="4624" width="12.5" style="12" customWidth="1"/>
    <col min="4625" max="4625" width="9.5" style="12" customWidth="1"/>
    <col min="4626" max="4626" width="16" style="12" customWidth="1"/>
    <col min="4627" max="4627" width="15.5" style="12" customWidth="1"/>
    <col min="4628" max="4864" width="9.33203125" style="12"/>
    <col min="4865" max="4865" width="12.6640625" style="12" customWidth="1"/>
    <col min="4866" max="4866" width="42" style="12" customWidth="1"/>
    <col min="4867" max="4867" width="3.83203125" style="12" customWidth="1"/>
    <col min="4868" max="4871" width="12.5" style="12" customWidth="1"/>
    <col min="4872" max="4879" width="0" style="12" hidden="1" customWidth="1"/>
    <col min="4880" max="4880" width="12.5" style="12" customWidth="1"/>
    <col min="4881" max="4881" width="9.5" style="12" customWidth="1"/>
    <col min="4882" max="4882" width="16" style="12" customWidth="1"/>
    <col min="4883" max="4883" width="15.5" style="12" customWidth="1"/>
    <col min="4884" max="5120" width="9.33203125" style="12"/>
    <col min="5121" max="5121" width="12.6640625" style="12" customWidth="1"/>
    <col min="5122" max="5122" width="42" style="12" customWidth="1"/>
    <col min="5123" max="5123" width="3.83203125" style="12" customWidth="1"/>
    <col min="5124" max="5127" width="12.5" style="12" customWidth="1"/>
    <col min="5128" max="5135" width="0" style="12" hidden="1" customWidth="1"/>
    <col min="5136" max="5136" width="12.5" style="12" customWidth="1"/>
    <col min="5137" max="5137" width="9.5" style="12" customWidth="1"/>
    <col min="5138" max="5138" width="16" style="12" customWidth="1"/>
    <col min="5139" max="5139" width="15.5" style="12" customWidth="1"/>
    <col min="5140" max="5376" width="9.33203125" style="12"/>
    <col min="5377" max="5377" width="12.6640625" style="12" customWidth="1"/>
    <col min="5378" max="5378" width="42" style="12" customWidth="1"/>
    <col min="5379" max="5379" width="3.83203125" style="12" customWidth="1"/>
    <col min="5380" max="5383" width="12.5" style="12" customWidth="1"/>
    <col min="5384" max="5391" width="0" style="12" hidden="1" customWidth="1"/>
    <col min="5392" max="5392" width="12.5" style="12" customWidth="1"/>
    <col min="5393" max="5393" width="9.5" style="12" customWidth="1"/>
    <col min="5394" max="5394" width="16" style="12" customWidth="1"/>
    <col min="5395" max="5395" width="15.5" style="12" customWidth="1"/>
    <col min="5396" max="5632" width="9.33203125" style="12"/>
    <col min="5633" max="5633" width="12.6640625" style="12" customWidth="1"/>
    <col min="5634" max="5634" width="42" style="12" customWidth="1"/>
    <col min="5635" max="5635" width="3.83203125" style="12" customWidth="1"/>
    <col min="5636" max="5639" width="12.5" style="12" customWidth="1"/>
    <col min="5640" max="5647" width="0" style="12" hidden="1" customWidth="1"/>
    <col min="5648" max="5648" width="12.5" style="12" customWidth="1"/>
    <col min="5649" max="5649" width="9.5" style="12" customWidth="1"/>
    <col min="5650" max="5650" width="16" style="12" customWidth="1"/>
    <col min="5651" max="5651" width="15.5" style="12" customWidth="1"/>
    <col min="5652" max="5888" width="9.33203125" style="12"/>
    <col min="5889" max="5889" width="12.6640625" style="12" customWidth="1"/>
    <col min="5890" max="5890" width="42" style="12" customWidth="1"/>
    <col min="5891" max="5891" width="3.83203125" style="12" customWidth="1"/>
    <col min="5892" max="5895" width="12.5" style="12" customWidth="1"/>
    <col min="5896" max="5903" width="0" style="12" hidden="1" customWidth="1"/>
    <col min="5904" max="5904" width="12.5" style="12" customWidth="1"/>
    <col min="5905" max="5905" width="9.5" style="12" customWidth="1"/>
    <col min="5906" max="5906" width="16" style="12" customWidth="1"/>
    <col min="5907" max="5907" width="15.5" style="12" customWidth="1"/>
    <col min="5908" max="6144" width="9.33203125" style="12"/>
    <col min="6145" max="6145" width="12.6640625" style="12" customWidth="1"/>
    <col min="6146" max="6146" width="42" style="12" customWidth="1"/>
    <col min="6147" max="6147" width="3.83203125" style="12" customWidth="1"/>
    <col min="6148" max="6151" width="12.5" style="12" customWidth="1"/>
    <col min="6152" max="6159" width="0" style="12" hidden="1" customWidth="1"/>
    <col min="6160" max="6160" width="12.5" style="12" customWidth="1"/>
    <col min="6161" max="6161" width="9.5" style="12" customWidth="1"/>
    <col min="6162" max="6162" width="16" style="12" customWidth="1"/>
    <col min="6163" max="6163" width="15.5" style="12" customWidth="1"/>
    <col min="6164" max="6400" width="9.33203125" style="12"/>
    <col min="6401" max="6401" width="12.6640625" style="12" customWidth="1"/>
    <col min="6402" max="6402" width="42" style="12" customWidth="1"/>
    <col min="6403" max="6403" width="3.83203125" style="12" customWidth="1"/>
    <col min="6404" max="6407" width="12.5" style="12" customWidth="1"/>
    <col min="6408" max="6415" width="0" style="12" hidden="1" customWidth="1"/>
    <col min="6416" max="6416" width="12.5" style="12" customWidth="1"/>
    <col min="6417" max="6417" width="9.5" style="12" customWidth="1"/>
    <col min="6418" max="6418" width="16" style="12" customWidth="1"/>
    <col min="6419" max="6419" width="15.5" style="12" customWidth="1"/>
    <col min="6420" max="6656" width="9.33203125" style="12"/>
    <col min="6657" max="6657" width="12.6640625" style="12" customWidth="1"/>
    <col min="6658" max="6658" width="42" style="12" customWidth="1"/>
    <col min="6659" max="6659" width="3.83203125" style="12" customWidth="1"/>
    <col min="6660" max="6663" width="12.5" style="12" customWidth="1"/>
    <col min="6664" max="6671" width="0" style="12" hidden="1" customWidth="1"/>
    <col min="6672" max="6672" width="12.5" style="12" customWidth="1"/>
    <col min="6673" max="6673" width="9.5" style="12" customWidth="1"/>
    <col min="6674" max="6674" width="16" style="12" customWidth="1"/>
    <col min="6675" max="6675" width="15.5" style="12" customWidth="1"/>
    <col min="6676" max="6912" width="9.33203125" style="12"/>
    <col min="6913" max="6913" width="12.6640625" style="12" customWidth="1"/>
    <col min="6914" max="6914" width="42" style="12" customWidth="1"/>
    <col min="6915" max="6915" width="3.83203125" style="12" customWidth="1"/>
    <col min="6916" max="6919" width="12.5" style="12" customWidth="1"/>
    <col min="6920" max="6927" width="0" style="12" hidden="1" customWidth="1"/>
    <col min="6928" max="6928" width="12.5" style="12" customWidth="1"/>
    <col min="6929" max="6929" width="9.5" style="12" customWidth="1"/>
    <col min="6930" max="6930" width="16" style="12" customWidth="1"/>
    <col min="6931" max="6931" width="15.5" style="12" customWidth="1"/>
    <col min="6932" max="7168" width="9.33203125" style="12"/>
    <col min="7169" max="7169" width="12.6640625" style="12" customWidth="1"/>
    <col min="7170" max="7170" width="42" style="12" customWidth="1"/>
    <col min="7171" max="7171" width="3.83203125" style="12" customWidth="1"/>
    <col min="7172" max="7175" width="12.5" style="12" customWidth="1"/>
    <col min="7176" max="7183" width="0" style="12" hidden="1" customWidth="1"/>
    <col min="7184" max="7184" width="12.5" style="12" customWidth="1"/>
    <col min="7185" max="7185" width="9.5" style="12" customWidth="1"/>
    <col min="7186" max="7186" width="16" style="12" customWidth="1"/>
    <col min="7187" max="7187" width="15.5" style="12" customWidth="1"/>
    <col min="7188" max="7424" width="9.33203125" style="12"/>
    <col min="7425" max="7425" width="12.6640625" style="12" customWidth="1"/>
    <col min="7426" max="7426" width="42" style="12" customWidth="1"/>
    <col min="7427" max="7427" width="3.83203125" style="12" customWidth="1"/>
    <col min="7428" max="7431" width="12.5" style="12" customWidth="1"/>
    <col min="7432" max="7439" width="0" style="12" hidden="1" customWidth="1"/>
    <col min="7440" max="7440" width="12.5" style="12" customWidth="1"/>
    <col min="7441" max="7441" width="9.5" style="12" customWidth="1"/>
    <col min="7442" max="7442" width="16" style="12" customWidth="1"/>
    <col min="7443" max="7443" width="15.5" style="12" customWidth="1"/>
    <col min="7444" max="7680" width="9.33203125" style="12"/>
    <col min="7681" max="7681" width="12.6640625" style="12" customWidth="1"/>
    <col min="7682" max="7682" width="42" style="12" customWidth="1"/>
    <col min="7683" max="7683" width="3.83203125" style="12" customWidth="1"/>
    <col min="7684" max="7687" width="12.5" style="12" customWidth="1"/>
    <col min="7688" max="7695" width="0" style="12" hidden="1" customWidth="1"/>
    <col min="7696" max="7696" width="12.5" style="12" customWidth="1"/>
    <col min="7697" max="7697" width="9.5" style="12" customWidth="1"/>
    <col min="7698" max="7698" width="16" style="12" customWidth="1"/>
    <col min="7699" max="7699" width="15.5" style="12" customWidth="1"/>
    <col min="7700" max="7936" width="9.33203125" style="12"/>
    <col min="7937" max="7937" width="12.6640625" style="12" customWidth="1"/>
    <col min="7938" max="7938" width="42" style="12" customWidth="1"/>
    <col min="7939" max="7939" width="3.83203125" style="12" customWidth="1"/>
    <col min="7940" max="7943" width="12.5" style="12" customWidth="1"/>
    <col min="7944" max="7951" width="0" style="12" hidden="1" customWidth="1"/>
    <col min="7952" max="7952" width="12.5" style="12" customWidth="1"/>
    <col min="7953" max="7953" width="9.5" style="12" customWidth="1"/>
    <col min="7954" max="7954" width="16" style="12" customWidth="1"/>
    <col min="7955" max="7955" width="15.5" style="12" customWidth="1"/>
    <col min="7956" max="8192" width="9.33203125" style="12"/>
    <col min="8193" max="8193" width="12.6640625" style="12" customWidth="1"/>
    <col min="8194" max="8194" width="42" style="12" customWidth="1"/>
    <col min="8195" max="8195" width="3.83203125" style="12" customWidth="1"/>
    <col min="8196" max="8199" width="12.5" style="12" customWidth="1"/>
    <col min="8200" max="8207" width="0" style="12" hidden="1" customWidth="1"/>
    <col min="8208" max="8208" width="12.5" style="12" customWidth="1"/>
    <col min="8209" max="8209" width="9.5" style="12" customWidth="1"/>
    <col min="8210" max="8210" width="16" style="12" customWidth="1"/>
    <col min="8211" max="8211" width="15.5" style="12" customWidth="1"/>
    <col min="8212" max="8448" width="9.33203125" style="12"/>
    <col min="8449" max="8449" width="12.6640625" style="12" customWidth="1"/>
    <col min="8450" max="8450" width="42" style="12" customWidth="1"/>
    <col min="8451" max="8451" width="3.83203125" style="12" customWidth="1"/>
    <col min="8452" max="8455" width="12.5" style="12" customWidth="1"/>
    <col min="8456" max="8463" width="0" style="12" hidden="1" customWidth="1"/>
    <col min="8464" max="8464" width="12.5" style="12" customWidth="1"/>
    <col min="8465" max="8465" width="9.5" style="12" customWidth="1"/>
    <col min="8466" max="8466" width="16" style="12" customWidth="1"/>
    <col min="8467" max="8467" width="15.5" style="12" customWidth="1"/>
    <col min="8468" max="8704" width="9.33203125" style="12"/>
    <col min="8705" max="8705" width="12.6640625" style="12" customWidth="1"/>
    <col min="8706" max="8706" width="42" style="12" customWidth="1"/>
    <col min="8707" max="8707" width="3.83203125" style="12" customWidth="1"/>
    <col min="8708" max="8711" width="12.5" style="12" customWidth="1"/>
    <col min="8712" max="8719" width="0" style="12" hidden="1" customWidth="1"/>
    <col min="8720" max="8720" width="12.5" style="12" customWidth="1"/>
    <col min="8721" max="8721" width="9.5" style="12" customWidth="1"/>
    <col min="8722" max="8722" width="16" style="12" customWidth="1"/>
    <col min="8723" max="8723" width="15.5" style="12" customWidth="1"/>
    <col min="8724" max="8960" width="9.33203125" style="12"/>
    <col min="8961" max="8961" width="12.6640625" style="12" customWidth="1"/>
    <col min="8962" max="8962" width="42" style="12" customWidth="1"/>
    <col min="8963" max="8963" width="3.83203125" style="12" customWidth="1"/>
    <col min="8964" max="8967" width="12.5" style="12" customWidth="1"/>
    <col min="8968" max="8975" width="0" style="12" hidden="1" customWidth="1"/>
    <col min="8976" max="8976" width="12.5" style="12" customWidth="1"/>
    <col min="8977" max="8977" width="9.5" style="12" customWidth="1"/>
    <col min="8978" max="8978" width="16" style="12" customWidth="1"/>
    <col min="8979" max="8979" width="15.5" style="12" customWidth="1"/>
    <col min="8980" max="9216" width="9.33203125" style="12"/>
    <col min="9217" max="9217" width="12.6640625" style="12" customWidth="1"/>
    <col min="9218" max="9218" width="42" style="12" customWidth="1"/>
    <col min="9219" max="9219" width="3.83203125" style="12" customWidth="1"/>
    <col min="9220" max="9223" width="12.5" style="12" customWidth="1"/>
    <col min="9224" max="9231" width="0" style="12" hidden="1" customWidth="1"/>
    <col min="9232" max="9232" width="12.5" style="12" customWidth="1"/>
    <col min="9233" max="9233" width="9.5" style="12" customWidth="1"/>
    <col min="9234" max="9234" width="16" style="12" customWidth="1"/>
    <col min="9235" max="9235" width="15.5" style="12" customWidth="1"/>
    <col min="9236" max="9472" width="9.33203125" style="12"/>
    <col min="9473" max="9473" width="12.6640625" style="12" customWidth="1"/>
    <col min="9474" max="9474" width="42" style="12" customWidth="1"/>
    <col min="9475" max="9475" width="3.83203125" style="12" customWidth="1"/>
    <col min="9476" max="9479" width="12.5" style="12" customWidth="1"/>
    <col min="9480" max="9487" width="0" style="12" hidden="1" customWidth="1"/>
    <col min="9488" max="9488" width="12.5" style="12" customWidth="1"/>
    <col min="9489" max="9489" width="9.5" style="12" customWidth="1"/>
    <col min="9490" max="9490" width="16" style="12" customWidth="1"/>
    <col min="9491" max="9491" width="15.5" style="12" customWidth="1"/>
    <col min="9492" max="9728" width="9.33203125" style="12"/>
    <col min="9729" max="9729" width="12.6640625" style="12" customWidth="1"/>
    <col min="9730" max="9730" width="42" style="12" customWidth="1"/>
    <col min="9731" max="9731" width="3.83203125" style="12" customWidth="1"/>
    <col min="9732" max="9735" width="12.5" style="12" customWidth="1"/>
    <col min="9736" max="9743" width="0" style="12" hidden="1" customWidth="1"/>
    <col min="9744" max="9744" width="12.5" style="12" customWidth="1"/>
    <col min="9745" max="9745" width="9.5" style="12" customWidth="1"/>
    <col min="9746" max="9746" width="16" style="12" customWidth="1"/>
    <col min="9747" max="9747" width="15.5" style="12" customWidth="1"/>
    <col min="9748" max="9984" width="9.33203125" style="12"/>
    <col min="9985" max="9985" width="12.6640625" style="12" customWidth="1"/>
    <col min="9986" max="9986" width="42" style="12" customWidth="1"/>
    <col min="9987" max="9987" width="3.83203125" style="12" customWidth="1"/>
    <col min="9988" max="9991" width="12.5" style="12" customWidth="1"/>
    <col min="9992" max="9999" width="0" style="12" hidden="1" customWidth="1"/>
    <col min="10000" max="10000" width="12.5" style="12" customWidth="1"/>
    <col min="10001" max="10001" width="9.5" style="12" customWidth="1"/>
    <col min="10002" max="10002" width="16" style="12" customWidth="1"/>
    <col min="10003" max="10003" width="15.5" style="12" customWidth="1"/>
    <col min="10004" max="10240" width="9.33203125" style="12"/>
    <col min="10241" max="10241" width="12.6640625" style="12" customWidth="1"/>
    <col min="10242" max="10242" width="42" style="12" customWidth="1"/>
    <col min="10243" max="10243" width="3.83203125" style="12" customWidth="1"/>
    <col min="10244" max="10247" width="12.5" style="12" customWidth="1"/>
    <col min="10248" max="10255" width="0" style="12" hidden="1" customWidth="1"/>
    <col min="10256" max="10256" width="12.5" style="12" customWidth="1"/>
    <col min="10257" max="10257" width="9.5" style="12" customWidth="1"/>
    <col min="10258" max="10258" width="16" style="12" customWidth="1"/>
    <col min="10259" max="10259" width="15.5" style="12" customWidth="1"/>
    <col min="10260" max="10496" width="9.33203125" style="12"/>
    <col min="10497" max="10497" width="12.6640625" style="12" customWidth="1"/>
    <col min="10498" max="10498" width="42" style="12" customWidth="1"/>
    <col min="10499" max="10499" width="3.83203125" style="12" customWidth="1"/>
    <col min="10500" max="10503" width="12.5" style="12" customWidth="1"/>
    <col min="10504" max="10511" width="0" style="12" hidden="1" customWidth="1"/>
    <col min="10512" max="10512" width="12.5" style="12" customWidth="1"/>
    <col min="10513" max="10513" width="9.5" style="12" customWidth="1"/>
    <col min="10514" max="10514" width="16" style="12" customWidth="1"/>
    <col min="10515" max="10515" width="15.5" style="12" customWidth="1"/>
    <col min="10516" max="10752" width="9.33203125" style="12"/>
    <col min="10753" max="10753" width="12.6640625" style="12" customWidth="1"/>
    <col min="10754" max="10754" width="42" style="12" customWidth="1"/>
    <col min="10755" max="10755" width="3.83203125" style="12" customWidth="1"/>
    <col min="10756" max="10759" width="12.5" style="12" customWidth="1"/>
    <col min="10760" max="10767" width="0" style="12" hidden="1" customWidth="1"/>
    <col min="10768" max="10768" width="12.5" style="12" customWidth="1"/>
    <col min="10769" max="10769" width="9.5" style="12" customWidth="1"/>
    <col min="10770" max="10770" width="16" style="12" customWidth="1"/>
    <col min="10771" max="10771" width="15.5" style="12" customWidth="1"/>
    <col min="10772" max="11008" width="9.33203125" style="12"/>
    <col min="11009" max="11009" width="12.6640625" style="12" customWidth="1"/>
    <col min="11010" max="11010" width="42" style="12" customWidth="1"/>
    <col min="11011" max="11011" width="3.83203125" style="12" customWidth="1"/>
    <col min="11012" max="11015" width="12.5" style="12" customWidth="1"/>
    <col min="11016" max="11023" width="0" style="12" hidden="1" customWidth="1"/>
    <col min="11024" max="11024" width="12.5" style="12" customWidth="1"/>
    <col min="11025" max="11025" width="9.5" style="12" customWidth="1"/>
    <col min="11026" max="11026" width="16" style="12" customWidth="1"/>
    <col min="11027" max="11027" width="15.5" style="12" customWidth="1"/>
    <col min="11028" max="11264" width="9.33203125" style="12"/>
    <col min="11265" max="11265" width="12.6640625" style="12" customWidth="1"/>
    <col min="11266" max="11266" width="42" style="12" customWidth="1"/>
    <col min="11267" max="11267" width="3.83203125" style="12" customWidth="1"/>
    <col min="11268" max="11271" width="12.5" style="12" customWidth="1"/>
    <col min="11272" max="11279" width="0" style="12" hidden="1" customWidth="1"/>
    <col min="11280" max="11280" width="12.5" style="12" customWidth="1"/>
    <col min="11281" max="11281" width="9.5" style="12" customWidth="1"/>
    <col min="11282" max="11282" width="16" style="12" customWidth="1"/>
    <col min="11283" max="11283" width="15.5" style="12" customWidth="1"/>
    <col min="11284" max="11520" width="9.33203125" style="12"/>
    <col min="11521" max="11521" width="12.6640625" style="12" customWidth="1"/>
    <col min="11522" max="11522" width="42" style="12" customWidth="1"/>
    <col min="11523" max="11523" width="3.83203125" style="12" customWidth="1"/>
    <col min="11524" max="11527" width="12.5" style="12" customWidth="1"/>
    <col min="11528" max="11535" width="0" style="12" hidden="1" customWidth="1"/>
    <col min="11536" max="11536" width="12.5" style="12" customWidth="1"/>
    <col min="11537" max="11537" width="9.5" style="12" customWidth="1"/>
    <col min="11538" max="11538" width="16" style="12" customWidth="1"/>
    <col min="11539" max="11539" width="15.5" style="12" customWidth="1"/>
    <col min="11540" max="11776" width="9.33203125" style="12"/>
    <col min="11777" max="11777" width="12.6640625" style="12" customWidth="1"/>
    <col min="11778" max="11778" width="42" style="12" customWidth="1"/>
    <col min="11779" max="11779" width="3.83203125" style="12" customWidth="1"/>
    <col min="11780" max="11783" width="12.5" style="12" customWidth="1"/>
    <col min="11784" max="11791" width="0" style="12" hidden="1" customWidth="1"/>
    <col min="11792" max="11792" width="12.5" style="12" customWidth="1"/>
    <col min="11793" max="11793" width="9.5" style="12" customWidth="1"/>
    <col min="11794" max="11794" width="16" style="12" customWidth="1"/>
    <col min="11795" max="11795" width="15.5" style="12" customWidth="1"/>
    <col min="11796" max="12032" width="9.33203125" style="12"/>
    <col min="12033" max="12033" width="12.6640625" style="12" customWidth="1"/>
    <col min="12034" max="12034" width="42" style="12" customWidth="1"/>
    <col min="12035" max="12035" width="3.83203125" style="12" customWidth="1"/>
    <col min="12036" max="12039" width="12.5" style="12" customWidth="1"/>
    <col min="12040" max="12047" width="0" style="12" hidden="1" customWidth="1"/>
    <col min="12048" max="12048" width="12.5" style="12" customWidth="1"/>
    <col min="12049" max="12049" width="9.5" style="12" customWidth="1"/>
    <col min="12050" max="12050" width="16" style="12" customWidth="1"/>
    <col min="12051" max="12051" width="15.5" style="12" customWidth="1"/>
    <col min="12052" max="12288" width="9.33203125" style="12"/>
    <col min="12289" max="12289" width="12.6640625" style="12" customWidth="1"/>
    <col min="12290" max="12290" width="42" style="12" customWidth="1"/>
    <col min="12291" max="12291" width="3.83203125" style="12" customWidth="1"/>
    <col min="12292" max="12295" width="12.5" style="12" customWidth="1"/>
    <col min="12296" max="12303" width="0" style="12" hidden="1" customWidth="1"/>
    <col min="12304" max="12304" width="12.5" style="12" customWidth="1"/>
    <col min="12305" max="12305" width="9.5" style="12" customWidth="1"/>
    <col min="12306" max="12306" width="16" style="12" customWidth="1"/>
    <col min="12307" max="12307" width="15.5" style="12" customWidth="1"/>
    <col min="12308" max="12544" width="9.33203125" style="12"/>
    <col min="12545" max="12545" width="12.6640625" style="12" customWidth="1"/>
    <col min="12546" max="12546" width="42" style="12" customWidth="1"/>
    <col min="12547" max="12547" width="3.83203125" style="12" customWidth="1"/>
    <col min="12548" max="12551" width="12.5" style="12" customWidth="1"/>
    <col min="12552" max="12559" width="0" style="12" hidden="1" customWidth="1"/>
    <col min="12560" max="12560" width="12.5" style="12" customWidth="1"/>
    <col min="12561" max="12561" width="9.5" style="12" customWidth="1"/>
    <col min="12562" max="12562" width="16" style="12" customWidth="1"/>
    <col min="12563" max="12563" width="15.5" style="12" customWidth="1"/>
    <col min="12564" max="12800" width="9.33203125" style="12"/>
    <col min="12801" max="12801" width="12.6640625" style="12" customWidth="1"/>
    <col min="12802" max="12802" width="42" style="12" customWidth="1"/>
    <col min="12803" max="12803" width="3.83203125" style="12" customWidth="1"/>
    <col min="12804" max="12807" width="12.5" style="12" customWidth="1"/>
    <col min="12808" max="12815" width="0" style="12" hidden="1" customWidth="1"/>
    <col min="12816" max="12816" width="12.5" style="12" customWidth="1"/>
    <col min="12817" max="12817" width="9.5" style="12" customWidth="1"/>
    <col min="12818" max="12818" width="16" style="12" customWidth="1"/>
    <col min="12819" max="12819" width="15.5" style="12" customWidth="1"/>
    <col min="12820" max="13056" width="9.33203125" style="12"/>
    <col min="13057" max="13057" width="12.6640625" style="12" customWidth="1"/>
    <col min="13058" max="13058" width="42" style="12" customWidth="1"/>
    <col min="13059" max="13059" width="3.83203125" style="12" customWidth="1"/>
    <col min="13060" max="13063" width="12.5" style="12" customWidth="1"/>
    <col min="13064" max="13071" width="0" style="12" hidden="1" customWidth="1"/>
    <col min="13072" max="13072" width="12.5" style="12" customWidth="1"/>
    <col min="13073" max="13073" width="9.5" style="12" customWidth="1"/>
    <col min="13074" max="13074" width="16" style="12" customWidth="1"/>
    <col min="13075" max="13075" width="15.5" style="12" customWidth="1"/>
    <col min="13076" max="13312" width="9.33203125" style="12"/>
    <col min="13313" max="13313" width="12.6640625" style="12" customWidth="1"/>
    <col min="13314" max="13314" width="42" style="12" customWidth="1"/>
    <col min="13315" max="13315" width="3.83203125" style="12" customWidth="1"/>
    <col min="13316" max="13319" width="12.5" style="12" customWidth="1"/>
    <col min="13320" max="13327" width="0" style="12" hidden="1" customWidth="1"/>
    <col min="13328" max="13328" width="12.5" style="12" customWidth="1"/>
    <col min="13329" max="13329" width="9.5" style="12" customWidth="1"/>
    <col min="13330" max="13330" width="16" style="12" customWidth="1"/>
    <col min="13331" max="13331" width="15.5" style="12" customWidth="1"/>
    <col min="13332" max="13568" width="9.33203125" style="12"/>
    <col min="13569" max="13569" width="12.6640625" style="12" customWidth="1"/>
    <col min="13570" max="13570" width="42" style="12" customWidth="1"/>
    <col min="13571" max="13571" width="3.83203125" style="12" customWidth="1"/>
    <col min="13572" max="13575" width="12.5" style="12" customWidth="1"/>
    <col min="13576" max="13583" width="0" style="12" hidden="1" customWidth="1"/>
    <col min="13584" max="13584" width="12.5" style="12" customWidth="1"/>
    <col min="13585" max="13585" width="9.5" style="12" customWidth="1"/>
    <col min="13586" max="13586" width="16" style="12" customWidth="1"/>
    <col min="13587" max="13587" width="15.5" style="12" customWidth="1"/>
    <col min="13588" max="13824" width="9.33203125" style="12"/>
    <col min="13825" max="13825" width="12.6640625" style="12" customWidth="1"/>
    <col min="13826" max="13826" width="42" style="12" customWidth="1"/>
    <col min="13827" max="13827" width="3.83203125" style="12" customWidth="1"/>
    <col min="13828" max="13831" width="12.5" style="12" customWidth="1"/>
    <col min="13832" max="13839" width="0" style="12" hidden="1" customWidth="1"/>
    <col min="13840" max="13840" width="12.5" style="12" customWidth="1"/>
    <col min="13841" max="13841" width="9.5" style="12" customWidth="1"/>
    <col min="13842" max="13842" width="16" style="12" customWidth="1"/>
    <col min="13843" max="13843" width="15.5" style="12" customWidth="1"/>
    <col min="13844" max="14080" width="9.33203125" style="12"/>
    <col min="14081" max="14081" width="12.6640625" style="12" customWidth="1"/>
    <col min="14082" max="14082" width="42" style="12" customWidth="1"/>
    <col min="14083" max="14083" width="3.83203125" style="12" customWidth="1"/>
    <col min="14084" max="14087" width="12.5" style="12" customWidth="1"/>
    <col min="14088" max="14095" width="0" style="12" hidden="1" customWidth="1"/>
    <col min="14096" max="14096" width="12.5" style="12" customWidth="1"/>
    <col min="14097" max="14097" width="9.5" style="12" customWidth="1"/>
    <col min="14098" max="14098" width="16" style="12" customWidth="1"/>
    <col min="14099" max="14099" width="15.5" style="12" customWidth="1"/>
    <col min="14100" max="14336" width="9.33203125" style="12"/>
    <col min="14337" max="14337" width="12.6640625" style="12" customWidth="1"/>
    <col min="14338" max="14338" width="42" style="12" customWidth="1"/>
    <col min="14339" max="14339" width="3.83203125" style="12" customWidth="1"/>
    <col min="14340" max="14343" width="12.5" style="12" customWidth="1"/>
    <col min="14344" max="14351" width="0" style="12" hidden="1" customWidth="1"/>
    <col min="14352" max="14352" width="12.5" style="12" customWidth="1"/>
    <col min="14353" max="14353" width="9.5" style="12" customWidth="1"/>
    <col min="14354" max="14354" width="16" style="12" customWidth="1"/>
    <col min="14355" max="14355" width="15.5" style="12" customWidth="1"/>
    <col min="14356" max="14592" width="9.33203125" style="12"/>
    <col min="14593" max="14593" width="12.6640625" style="12" customWidth="1"/>
    <col min="14594" max="14594" width="42" style="12" customWidth="1"/>
    <col min="14595" max="14595" width="3.83203125" style="12" customWidth="1"/>
    <col min="14596" max="14599" width="12.5" style="12" customWidth="1"/>
    <col min="14600" max="14607" width="0" style="12" hidden="1" customWidth="1"/>
    <col min="14608" max="14608" width="12.5" style="12" customWidth="1"/>
    <col min="14609" max="14609" width="9.5" style="12" customWidth="1"/>
    <col min="14610" max="14610" width="16" style="12" customWidth="1"/>
    <col min="14611" max="14611" width="15.5" style="12" customWidth="1"/>
    <col min="14612" max="14848" width="9.33203125" style="12"/>
    <col min="14849" max="14849" width="12.6640625" style="12" customWidth="1"/>
    <col min="14850" max="14850" width="42" style="12" customWidth="1"/>
    <col min="14851" max="14851" width="3.83203125" style="12" customWidth="1"/>
    <col min="14852" max="14855" width="12.5" style="12" customWidth="1"/>
    <col min="14856" max="14863" width="0" style="12" hidden="1" customWidth="1"/>
    <col min="14864" max="14864" width="12.5" style="12" customWidth="1"/>
    <col min="14865" max="14865" width="9.5" style="12" customWidth="1"/>
    <col min="14866" max="14866" width="16" style="12" customWidth="1"/>
    <col min="14867" max="14867" width="15.5" style="12" customWidth="1"/>
    <col min="14868" max="15104" width="9.33203125" style="12"/>
    <col min="15105" max="15105" width="12.6640625" style="12" customWidth="1"/>
    <col min="15106" max="15106" width="42" style="12" customWidth="1"/>
    <col min="15107" max="15107" width="3.83203125" style="12" customWidth="1"/>
    <col min="15108" max="15111" width="12.5" style="12" customWidth="1"/>
    <col min="15112" max="15119" width="0" style="12" hidden="1" customWidth="1"/>
    <col min="15120" max="15120" width="12.5" style="12" customWidth="1"/>
    <col min="15121" max="15121" width="9.5" style="12" customWidth="1"/>
    <col min="15122" max="15122" width="16" style="12" customWidth="1"/>
    <col min="15123" max="15123" width="15.5" style="12" customWidth="1"/>
    <col min="15124" max="15360" width="9.33203125" style="12"/>
    <col min="15361" max="15361" width="12.6640625" style="12" customWidth="1"/>
    <col min="15362" max="15362" width="42" style="12" customWidth="1"/>
    <col min="15363" max="15363" width="3.83203125" style="12" customWidth="1"/>
    <col min="15364" max="15367" width="12.5" style="12" customWidth="1"/>
    <col min="15368" max="15375" width="0" style="12" hidden="1" customWidth="1"/>
    <col min="15376" max="15376" width="12.5" style="12" customWidth="1"/>
    <col min="15377" max="15377" width="9.5" style="12" customWidth="1"/>
    <col min="15378" max="15378" width="16" style="12" customWidth="1"/>
    <col min="15379" max="15379" width="15.5" style="12" customWidth="1"/>
    <col min="15380" max="15616" width="9.33203125" style="12"/>
    <col min="15617" max="15617" width="12.6640625" style="12" customWidth="1"/>
    <col min="15618" max="15618" width="42" style="12" customWidth="1"/>
    <col min="15619" max="15619" width="3.83203125" style="12" customWidth="1"/>
    <col min="15620" max="15623" width="12.5" style="12" customWidth="1"/>
    <col min="15624" max="15631" width="0" style="12" hidden="1" customWidth="1"/>
    <col min="15632" max="15632" width="12.5" style="12" customWidth="1"/>
    <col min="15633" max="15633" width="9.5" style="12" customWidth="1"/>
    <col min="15634" max="15634" width="16" style="12" customWidth="1"/>
    <col min="15635" max="15635" width="15.5" style="12" customWidth="1"/>
    <col min="15636" max="15872" width="9.33203125" style="12"/>
    <col min="15873" max="15873" width="12.6640625" style="12" customWidth="1"/>
    <col min="15874" max="15874" width="42" style="12" customWidth="1"/>
    <col min="15875" max="15875" width="3.83203125" style="12" customWidth="1"/>
    <col min="15876" max="15879" width="12.5" style="12" customWidth="1"/>
    <col min="15880" max="15887" width="0" style="12" hidden="1" customWidth="1"/>
    <col min="15888" max="15888" width="12.5" style="12" customWidth="1"/>
    <col min="15889" max="15889" width="9.5" style="12" customWidth="1"/>
    <col min="15890" max="15890" width="16" style="12" customWidth="1"/>
    <col min="15891" max="15891" width="15.5" style="12" customWidth="1"/>
    <col min="15892" max="16128" width="9.33203125" style="12"/>
    <col min="16129" max="16129" width="12.6640625" style="12" customWidth="1"/>
    <col min="16130" max="16130" width="42" style="12" customWidth="1"/>
    <col min="16131" max="16131" width="3.83203125" style="12" customWidth="1"/>
    <col min="16132" max="16135" width="12.5" style="12" customWidth="1"/>
    <col min="16136" max="16143" width="0" style="12" hidden="1" customWidth="1"/>
    <col min="16144" max="16144" width="12.5" style="12" customWidth="1"/>
    <col min="16145" max="16145" width="9.5" style="12" customWidth="1"/>
    <col min="16146" max="16146" width="16" style="12" customWidth="1"/>
    <col min="16147" max="16147" width="15.5" style="12" customWidth="1"/>
    <col min="16148" max="16384" width="9.33203125" style="12"/>
  </cols>
  <sheetData>
    <row r="1" spans="1:22" ht="105" customHeight="1" x14ac:dyDescent="0.2">
      <c r="A1" s="281"/>
      <c r="B1" s="282"/>
      <c r="C1" s="127"/>
      <c r="D1" s="266" t="s">
        <v>94</v>
      </c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68"/>
    </row>
    <row r="2" spans="1:22" ht="15" customHeight="1" x14ac:dyDescent="0.2">
      <c r="A2" s="13" t="s">
        <v>10</v>
      </c>
      <c r="B2" s="278" t="s">
        <v>80</v>
      </c>
      <c r="C2" s="279"/>
      <c r="D2" s="279"/>
      <c r="E2" s="17" t="s">
        <v>141</v>
      </c>
      <c r="F2" s="16" t="s">
        <v>142</v>
      </c>
      <c r="G2" s="15"/>
      <c r="H2" s="14"/>
      <c r="I2" s="16"/>
      <c r="J2" s="17"/>
      <c r="K2" s="16"/>
      <c r="L2" s="18"/>
      <c r="M2" s="18"/>
      <c r="N2" s="18"/>
      <c r="O2" s="18"/>
      <c r="P2" s="19" t="s">
        <v>45</v>
      </c>
      <c r="Q2" s="114">
        <f>1-Q3</f>
        <v>0.96513653694900248</v>
      </c>
      <c r="R2" s="115" t="s">
        <v>46</v>
      </c>
      <c r="S2" s="116">
        <v>2000000</v>
      </c>
      <c r="T2" s="117">
        <v>72245.66</v>
      </c>
      <c r="U2" s="118"/>
      <c r="V2" s="117"/>
    </row>
    <row r="3" spans="1:22" ht="15" customHeight="1" x14ac:dyDescent="0.2">
      <c r="A3" s="20" t="s">
        <v>47</v>
      </c>
      <c r="B3" s="280" t="s">
        <v>92</v>
      </c>
      <c r="C3" s="279"/>
      <c r="D3" s="279"/>
      <c r="E3" s="24" t="s">
        <v>143</v>
      </c>
      <c r="F3" s="23" t="s">
        <v>144</v>
      </c>
      <c r="G3" s="22"/>
      <c r="H3" s="21"/>
      <c r="I3" s="23"/>
      <c r="J3" s="24"/>
      <c r="K3" s="23"/>
      <c r="L3" s="25"/>
      <c r="M3" s="25"/>
      <c r="N3" s="25"/>
      <c r="O3" s="25"/>
      <c r="P3" s="26" t="s">
        <v>48</v>
      </c>
      <c r="Q3" s="262">
        <f>T3</f>
        <v>3.4863463050997537E-2</v>
      </c>
      <c r="R3" s="117"/>
      <c r="S3" s="117"/>
      <c r="T3" s="261">
        <f>T2/(S2+T2)</f>
        <v>3.4863463050997537E-2</v>
      </c>
      <c r="U3" s="119"/>
    </row>
    <row r="4" spans="1:22" ht="29.25" customHeight="1" thickBot="1" x14ac:dyDescent="0.25">
      <c r="A4" s="27" t="s">
        <v>145</v>
      </c>
      <c r="B4" s="272" t="str">
        <f>resumo!C4</f>
        <v>AVENIDA GOVERNADOR LUPION - CENTRO, AV. JOÃO FRANCO e RUAS EM TORNO DA PRAÇA CATANDUVAS</v>
      </c>
      <c r="C4" s="273"/>
      <c r="D4" s="273"/>
      <c r="E4" s="273"/>
      <c r="F4" s="273"/>
      <c r="G4" s="273"/>
      <c r="H4" s="273"/>
      <c r="I4" s="273"/>
      <c r="J4" s="274"/>
      <c r="K4" s="274"/>
      <c r="L4" s="274"/>
      <c r="M4" s="274"/>
      <c r="N4" s="274"/>
      <c r="O4" s="274"/>
      <c r="P4" s="274"/>
      <c r="Q4" s="275"/>
      <c r="R4" s="117"/>
      <c r="S4" s="120"/>
      <c r="T4" s="117"/>
      <c r="U4" s="121"/>
      <c r="V4" s="117"/>
    </row>
    <row r="5" spans="1:22" ht="18" x14ac:dyDescent="0.2">
      <c r="A5" s="28" t="s">
        <v>49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30"/>
    </row>
    <row r="6" spans="1:22" ht="12.75" customHeight="1" x14ac:dyDescent="0.2">
      <c r="A6" s="31" t="s">
        <v>50</v>
      </c>
      <c r="B6" s="32" t="s">
        <v>51</v>
      </c>
      <c r="C6" s="33"/>
      <c r="D6" s="34" t="s">
        <v>52</v>
      </c>
      <c r="E6" s="35"/>
      <c r="F6" s="35"/>
      <c r="G6" s="35"/>
      <c r="H6" s="35"/>
      <c r="I6" s="35"/>
      <c r="J6" s="35"/>
      <c r="K6" s="36"/>
      <c r="L6" s="36"/>
      <c r="M6" s="36"/>
      <c r="N6" s="36"/>
      <c r="O6" s="36"/>
      <c r="P6" s="37" t="s">
        <v>32</v>
      </c>
      <c r="Q6" s="38" t="s">
        <v>53</v>
      </c>
      <c r="S6" s="12" t="s">
        <v>54</v>
      </c>
    </row>
    <row r="7" spans="1:22" ht="13.5" thickBot="1" x14ac:dyDescent="0.25">
      <c r="A7" s="39" t="s">
        <v>55</v>
      </c>
      <c r="B7" s="40"/>
      <c r="C7" s="41"/>
      <c r="D7" s="42">
        <v>1</v>
      </c>
      <c r="E7" s="42">
        <v>2</v>
      </c>
      <c r="F7" s="42">
        <v>3</v>
      </c>
      <c r="G7" s="42">
        <v>4</v>
      </c>
      <c r="H7" s="42">
        <v>5</v>
      </c>
      <c r="I7" s="42">
        <v>6</v>
      </c>
      <c r="J7" s="42">
        <v>3</v>
      </c>
      <c r="K7" s="42">
        <v>3</v>
      </c>
      <c r="L7" s="42">
        <v>3</v>
      </c>
      <c r="M7" s="42">
        <v>3</v>
      </c>
      <c r="N7" s="42">
        <v>3</v>
      </c>
      <c r="O7" s="42">
        <v>3</v>
      </c>
      <c r="P7" s="43" t="s">
        <v>56</v>
      </c>
      <c r="Q7" s="44" t="s">
        <v>32</v>
      </c>
    </row>
    <row r="8" spans="1:22" ht="13.5" thickTop="1" x14ac:dyDescent="0.2">
      <c r="A8" s="45">
        <v>1</v>
      </c>
      <c r="B8" s="46" t="s">
        <v>146</v>
      </c>
      <c r="C8" s="47">
        <v>1</v>
      </c>
      <c r="D8" s="48">
        <v>50</v>
      </c>
      <c r="E8" s="48">
        <v>50</v>
      </c>
      <c r="F8" s="48"/>
      <c r="G8" s="48"/>
      <c r="H8" s="48"/>
      <c r="I8" s="49"/>
      <c r="J8" s="49"/>
      <c r="K8" s="49"/>
      <c r="L8" s="49"/>
      <c r="M8" s="49"/>
      <c r="N8" s="49"/>
      <c r="O8" s="49"/>
      <c r="P8" s="50">
        <f>resumo!K7</f>
        <v>0</v>
      </c>
      <c r="Q8" s="51">
        <f t="shared" ref="Q8:Q19" si="0">IF($P$27=0,0,(P8/$P$27)*100)</f>
        <v>0</v>
      </c>
      <c r="S8" s="12">
        <f t="shared" ref="S8" si="1">SUM(D8:O8)</f>
        <v>100</v>
      </c>
    </row>
    <row r="9" spans="1:22" x14ac:dyDescent="0.2">
      <c r="A9" s="45">
        <v>2</v>
      </c>
      <c r="B9" s="46" t="s">
        <v>138</v>
      </c>
      <c r="C9" s="47">
        <v>2</v>
      </c>
      <c r="D9" s="48">
        <v>0</v>
      </c>
      <c r="E9" s="48">
        <v>0</v>
      </c>
      <c r="F9" s="48">
        <v>25</v>
      </c>
      <c r="G9" s="48">
        <v>25</v>
      </c>
      <c r="H9" s="48">
        <v>25</v>
      </c>
      <c r="I9" s="53">
        <v>25</v>
      </c>
      <c r="J9" s="53"/>
      <c r="K9" s="53"/>
      <c r="L9" s="53"/>
      <c r="M9" s="53"/>
      <c r="N9" s="53"/>
      <c r="O9" s="53"/>
      <c r="P9" s="50">
        <f>resumo!K9-0.01</f>
        <v>384275.13919999998</v>
      </c>
      <c r="Q9" s="51">
        <f t="shared" si="0"/>
        <v>18.543898875631069</v>
      </c>
      <c r="S9" s="12">
        <f t="shared" ref="S9:S18" si="2">SUM(D9:O9)</f>
        <v>100</v>
      </c>
    </row>
    <row r="10" spans="1:22" hidden="1" x14ac:dyDescent="0.2">
      <c r="A10" s="45">
        <v>3</v>
      </c>
      <c r="B10" s="46" t="s">
        <v>29</v>
      </c>
      <c r="C10" s="47">
        <v>3</v>
      </c>
      <c r="D10" s="48">
        <v>0</v>
      </c>
      <c r="E10" s="48">
        <v>0</v>
      </c>
      <c r="F10" s="54"/>
      <c r="G10" s="48"/>
      <c r="H10" s="54"/>
      <c r="I10" s="53"/>
      <c r="J10" s="53"/>
      <c r="K10" s="53"/>
      <c r="L10" s="53"/>
      <c r="M10" s="53"/>
      <c r="N10" s="53"/>
      <c r="O10" s="53"/>
      <c r="P10" s="50">
        <f>resumo!K12</f>
        <v>0</v>
      </c>
      <c r="Q10" s="51">
        <f t="shared" si="0"/>
        <v>0</v>
      </c>
      <c r="S10" s="12">
        <f t="shared" si="2"/>
        <v>0</v>
      </c>
    </row>
    <row r="11" spans="1:22" x14ac:dyDescent="0.2">
      <c r="A11" s="45">
        <v>3</v>
      </c>
      <c r="B11" s="46" t="s">
        <v>139</v>
      </c>
      <c r="C11" s="47">
        <v>4</v>
      </c>
      <c r="D11" s="48">
        <v>0</v>
      </c>
      <c r="E11" s="48">
        <v>0</v>
      </c>
      <c r="F11" s="54">
        <v>25</v>
      </c>
      <c r="G11" s="54">
        <v>25</v>
      </c>
      <c r="H11" s="54">
        <v>25</v>
      </c>
      <c r="I11" s="54">
        <v>25</v>
      </c>
      <c r="J11" s="54"/>
      <c r="K11" s="54"/>
      <c r="L11" s="54"/>
      <c r="M11" s="54"/>
      <c r="N11" s="54"/>
      <c r="O11" s="54"/>
      <c r="P11" s="50">
        <v>822654.39</v>
      </c>
      <c r="Q11" s="51">
        <f t="shared" si="0"/>
        <v>39.698690499502298</v>
      </c>
      <c r="S11" s="12">
        <f t="shared" si="2"/>
        <v>100</v>
      </c>
    </row>
    <row r="12" spans="1:22" x14ac:dyDescent="0.2">
      <c r="A12" s="45">
        <v>4</v>
      </c>
      <c r="B12" s="46" t="s">
        <v>147</v>
      </c>
      <c r="C12" s="47">
        <v>5</v>
      </c>
      <c r="D12" s="48">
        <v>0</v>
      </c>
      <c r="E12" s="48">
        <v>0</v>
      </c>
      <c r="F12" s="54">
        <v>25</v>
      </c>
      <c r="G12" s="54">
        <v>25</v>
      </c>
      <c r="H12" s="54">
        <v>25</v>
      </c>
      <c r="I12" s="53">
        <v>25</v>
      </c>
      <c r="J12" s="53"/>
      <c r="K12" s="53"/>
      <c r="L12" s="53"/>
      <c r="M12" s="53"/>
      <c r="N12" s="53"/>
      <c r="O12" s="53"/>
      <c r="P12" s="50">
        <v>695130.39</v>
      </c>
      <c r="Q12" s="51">
        <f t="shared" si="0"/>
        <v>33.544786905480841</v>
      </c>
      <c r="S12" s="12">
        <f t="shared" si="2"/>
        <v>100</v>
      </c>
    </row>
    <row r="13" spans="1:22" hidden="1" x14ac:dyDescent="0.2">
      <c r="A13" s="45">
        <v>6</v>
      </c>
      <c r="B13" s="46" t="s">
        <v>30</v>
      </c>
      <c r="C13" s="47">
        <v>3</v>
      </c>
      <c r="D13" s="48">
        <v>0</v>
      </c>
      <c r="E13" s="48">
        <v>0</v>
      </c>
      <c r="F13" s="54"/>
      <c r="G13" s="48"/>
      <c r="H13" s="54"/>
      <c r="I13" s="53"/>
      <c r="J13" s="53"/>
      <c r="K13" s="53"/>
      <c r="L13" s="53"/>
      <c r="M13" s="53"/>
      <c r="N13" s="53"/>
      <c r="O13" s="53"/>
      <c r="P13" s="50">
        <f>resumo!K24</f>
        <v>0</v>
      </c>
      <c r="Q13" s="51">
        <f t="shared" si="0"/>
        <v>0</v>
      </c>
      <c r="S13" s="12">
        <f t="shared" si="2"/>
        <v>0</v>
      </c>
    </row>
    <row r="14" spans="1:22" x14ac:dyDescent="0.2">
      <c r="A14" s="45">
        <v>5</v>
      </c>
      <c r="B14" s="46" t="s">
        <v>140</v>
      </c>
      <c r="C14" s="47">
        <v>5</v>
      </c>
      <c r="D14" s="48">
        <v>0</v>
      </c>
      <c r="E14" s="48">
        <v>0</v>
      </c>
      <c r="F14" s="54">
        <v>10</v>
      </c>
      <c r="G14" s="54">
        <v>30</v>
      </c>
      <c r="H14" s="54">
        <v>30</v>
      </c>
      <c r="I14" s="54">
        <v>30</v>
      </c>
      <c r="J14" s="54"/>
      <c r="K14" s="54"/>
      <c r="L14" s="54"/>
      <c r="M14" s="54"/>
      <c r="N14" s="54"/>
      <c r="O14" s="54"/>
      <c r="P14" s="50">
        <f>resumo!K30</f>
        <v>90483.991999999955</v>
      </c>
      <c r="Q14" s="51">
        <f t="shared" si="0"/>
        <v>4.3664703394671482</v>
      </c>
      <c r="S14" s="12">
        <f t="shared" si="2"/>
        <v>100</v>
      </c>
    </row>
    <row r="15" spans="1:22" hidden="1" x14ac:dyDescent="0.2">
      <c r="A15" s="45">
        <v>8</v>
      </c>
      <c r="B15" s="46" t="s">
        <v>57</v>
      </c>
      <c r="C15" s="47">
        <v>6</v>
      </c>
      <c r="D15" s="48">
        <v>0</v>
      </c>
      <c r="E15" s="48">
        <v>0</v>
      </c>
      <c r="F15" s="54"/>
      <c r="G15" s="48"/>
      <c r="H15" s="54"/>
      <c r="I15" s="53"/>
      <c r="J15" s="53"/>
      <c r="K15" s="53"/>
      <c r="L15" s="53"/>
      <c r="M15" s="53"/>
      <c r="N15" s="53"/>
      <c r="O15" s="53"/>
      <c r="P15" s="50"/>
      <c r="Q15" s="51">
        <f t="shared" si="0"/>
        <v>0</v>
      </c>
      <c r="S15" s="12">
        <f t="shared" si="2"/>
        <v>0</v>
      </c>
    </row>
    <row r="16" spans="1:22" hidden="1" x14ac:dyDescent="0.2">
      <c r="A16" s="45">
        <v>9</v>
      </c>
      <c r="B16" s="46" t="s">
        <v>58</v>
      </c>
      <c r="C16" s="47">
        <v>6</v>
      </c>
      <c r="D16" s="48">
        <v>0</v>
      </c>
      <c r="E16" s="48">
        <v>0</v>
      </c>
      <c r="F16" s="54"/>
      <c r="G16" s="48"/>
      <c r="H16" s="54"/>
      <c r="I16" s="53"/>
      <c r="J16" s="53"/>
      <c r="K16" s="53"/>
      <c r="L16" s="53"/>
      <c r="M16" s="53"/>
      <c r="N16" s="53"/>
      <c r="O16" s="53"/>
      <c r="P16" s="50"/>
      <c r="Q16" s="51">
        <f t="shared" si="0"/>
        <v>0</v>
      </c>
      <c r="S16" s="12">
        <f t="shared" si="2"/>
        <v>0</v>
      </c>
    </row>
    <row r="17" spans="1:20" hidden="1" x14ac:dyDescent="0.2">
      <c r="A17" s="45">
        <v>10</v>
      </c>
      <c r="B17" s="46" t="s">
        <v>27</v>
      </c>
      <c r="C17" s="47">
        <v>6</v>
      </c>
      <c r="D17" s="48">
        <v>0</v>
      </c>
      <c r="E17" s="48">
        <v>0</v>
      </c>
      <c r="F17" s="54"/>
      <c r="G17" s="48"/>
      <c r="H17" s="54"/>
      <c r="I17" s="53"/>
      <c r="J17" s="53"/>
      <c r="K17" s="53"/>
      <c r="L17" s="53"/>
      <c r="M17" s="53"/>
      <c r="N17" s="53"/>
      <c r="O17" s="53"/>
      <c r="P17" s="50"/>
      <c r="Q17" s="51">
        <f t="shared" si="0"/>
        <v>0</v>
      </c>
      <c r="S17" s="12">
        <f t="shared" si="2"/>
        <v>0</v>
      </c>
    </row>
    <row r="18" spans="1:20" x14ac:dyDescent="0.2">
      <c r="A18" s="45">
        <v>6</v>
      </c>
      <c r="B18" s="46" t="s">
        <v>137</v>
      </c>
      <c r="C18" s="47">
        <v>6</v>
      </c>
      <c r="D18" s="48">
        <v>0</v>
      </c>
      <c r="E18" s="48">
        <v>0</v>
      </c>
      <c r="F18" s="54">
        <v>50</v>
      </c>
      <c r="G18" s="48">
        <v>0</v>
      </c>
      <c r="H18" s="54">
        <v>0</v>
      </c>
      <c r="I18" s="53">
        <v>50</v>
      </c>
      <c r="J18" s="53"/>
      <c r="K18" s="53"/>
      <c r="L18" s="53"/>
      <c r="M18" s="53"/>
      <c r="N18" s="53"/>
      <c r="O18" s="53"/>
      <c r="P18" s="50">
        <f>resumo!K41</f>
        <v>79701.746400000004</v>
      </c>
      <c r="Q18" s="51">
        <f t="shared" si="0"/>
        <v>3.8461533799186576</v>
      </c>
      <c r="S18" s="12">
        <f t="shared" si="2"/>
        <v>100</v>
      </c>
    </row>
    <row r="19" spans="1:20" x14ac:dyDescent="0.2">
      <c r="A19" s="52"/>
      <c r="B19" s="46"/>
      <c r="C19" s="47">
        <v>6</v>
      </c>
      <c r="D19" s="54"/>
      <c r="E19" s="54"/>
      <c r="F19" s="54"/>
      <c r="G19" s="54"/>
      <c r="H19" s="54"/>
      <c r="I19" s="53"/>
      <c r="J19" s="53"/>
      <c r="K19" s="53"/>
      <c r="L19" s="53"/>
      <c r="M19" s="53"/>
      <c r="N19" s="53"/>
      <c r="O19" s="53"/>
      <c r="P19" s="55"/>
      <c r="Q19" s="51">
        <f t="shared" si="0"/>
        <v>0</v>
      </c>
      <c r="T19" s="12">
        <f>SUM(D19:O19)</f>
        <v>0</v>
      </c>
    </row>
    <row r="20" spans="1:20" x14ac:dyDescent="0.2">
      <c r="A20" s="52"/>
      <c r="B20" s="46"/>
      <c r="C20" s="47">
        <v>7</v>
      </c>
      <c r="D20" s="54"/>
      <c r="E20" s="54"/>
      <c r="F20" s="54"/>
      <c r="G20" s="54"/>
      <c r="H20" s="54"/>
      <c r="I20" s="53"/>
      <c r="J20" s="53"/>
      <c r="K20" s="53"/>
      <c r="L20" s="53"/>
      <c r="M20" s="53"/>
      <c r="N20" s="53"/>
      <c r="O20" s="53"/>
      <c r="P20" s="55"/>
      <c r="Q20" s="51">
        <f t="shared" ref="Q20:Q25" si="3">IF($P$27=0,0,(P20/$P$27)*100)</f>
        <v>0</v>
      </c>
      <c r="T20" s="12">
        <f t="shared" ref="T20:T25" si="4">SUM(D20:O20)</f>
        <v>0</v>
      </c>
    </row>
    <row r="21" spans="1:20" x14ac:dyDescent="0.2">
      <c r="A21" s="52"/>
      <c r="B21" s="46"/>
      <c r="C21" s="47">
        <v>6</v>
      </c>
      <c r="D21" s="54"/>
      <c r="E21" s="54"/>
      <c r="F21" s="54"/>
      <c r="G21" s="54"/>
      <c r="H21" s="54"/>
      <c r="I21" s="53"/>
      <c r="J21" s="53"/>
      <c r="K21" s="53"/>
      <c r="L21" s="53"/>
      <c r="M21" s="53"/>
      <c r="N21" s="53"/>
      <c r="O21" s="53"/>
      <c r="P21" s="55"/>
      <c r="Q21" s="51">
        <f t="shared" si="3"/>
        <v>0</v>
      </c>
      <c r="T21" s="12">
        <f t="shared" si="4"/>
        <v>0</v>
      </c>
    </row>
    <row r="22" spans="1:20" x14ac:dyDescent="0.2">
      <c r="A22" s="52"/>
      <c r="B22" s="46"/>
      <c r="C22" s="47">
        <v>6</v>
      </c>
      <c r="D22" s="54"/>
      <c r="E22" s="54"/>
      <c r="F22" s="54"/>
      <c r="G22" s="54"/>
      <c r="H22" s="54"/>
      <c r="I22" s="53"/>
      <c r="J22" s="53"/>
      <c r="K22" s="53"/>
      <c r="L22" s="53"/>
      <c r="M22" s="53"/>
      <c r="N22" s="53"/>
      <c r="O22" s="53"/>
      <c r="P22" s="55"/>
      <c r="Q22" s="51">
        <f t="shared" si="3"/>
        <v>0</v>
      </c>
      <c r="T22" s="12">
        <f t="shared" si="4"/>
        <v>0</v>
      </c>
    </row>
    <row r="23" spans="1:20" x14ac:dyDescent="0.2">
      <c r="A23" s="52"/>
      <c r="B23" s="46"/>
      <c r="C23" s="47">
        <v>7</v>
      </c>
      <c r="D23" s="54"/>
      <c r="E23" s="54"/>
      <c r="F23" s="54"/>
      <c r="G23" s="54"/>
      <c r="H23" s="54"/>
      <c r="I23" s="53"/>
      <c r="J23" s="53"/>
      <c r="K23" s="53"/>
      <c r="L23" s="53"/>
      <c r="M23" s="53"/>
      <c r="N23" s="53"/>
      <c r="O23" s="53"/>
      <c r="P23" s="55"/>
      <c r="Q23" s="51">
        <f t="shared" si="3"/>
        <v>0</v>
      </c>
      <c r="T23" s="12">
        <f t="shared" si="4"/>
        <v>0</v>
      </c>
    </row>
    <row r="24" spans="1:20" x14ac:dyDescent="0.2">
      <c r="A24" s="52"/>
      <c r="B24" s="46"/>
      <c r="C24" s="47">
        <v>8</v>
      </c>
      <c r="D24" s="54"/>
      <c r="E24" s="54"/>
      <c r="F24" s="54"/>
      <c r="G24" s="54"/>
      <c r="H24" s="54"/>
      <c r="I24" s="53"/>
      <c r="J24" s="53"/>
      <c r="K24" s="53"/>
      <c r="L24" s="53"/>
      <c r="M24" s="53"/>
      <c r="N24" s="53"/>
      <c r="O24" s="53"/>
      <c r="P24" s="55"/>
      <c r="Q24" s="51">
        <f t="shared" si="3"/>
        <v>0</v>
      </c>
      <c r="T24" s="12">
        <f t="shared" si="4"/>
        <v>0</v>
      </c>
    </row>
    <row r="25" spans="1:20" x14ac:dyDescent="0.2">
      <c r="A25" s="52"/>
      <c r="B25" s="46"/>
      <c r="C25" s="47">
        <v>8</v>
      </c>
      <c r="D25" s="54"/>
      <c r="E25" s="54"/>
      <c r="F25" s="54"/>
      <c r="G25" s="54"/>
      <c r="H25" s="54"/>
      <c r="I25" s="53"/>
      <c r="J25" s="53"/>
      <c r="K25" s="53"/>
      <c r="L25" s="53"/>
      <c r="M25" s="53"/>
      <c r="N25" s="53"/>
      <c r="O25" s="53"/>
      <c r="P25" s="55"/>
      <c r="Q25" s="51">
        <f t="shared" si="3"/>
        <v>0</v>
      </c>
      <c r="T25" s="12">
        <f t="shared" si="4"/>
        <v>0</v>
      </c>
    </row>
    <row r="26" spans="1:20" ht="13.5" thickBot="1" x14ac:dyDescent="0.25">
      <c r="A26" s="56"/>
      <c r="B26" s="57"/>
      <c r="C26" s="57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9"/>
      <c r="Q26" s="60"/>
    </row>
    <row r="27" spans="1:20" ht="14.25" thickTop="1" thickBot="1" x14ac:dyDescent="0.25">
      <c r="A27" s="61"/>
      <c r="B27" s="62" t="s">
        <v>59</v>
      </c>
      <c r="C27" s="63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5">
        <f>SUM(P8:P26)</f>
        <v>2072245.6575999998</v>
      </c>
      <c r="Q27" s="66">
        <f>SUM(Q8:Q25)</f>
        <v>100.00000000000001</v>
      </c>
    </row>
    <row r="28" spans="1:20" ht="18.75" hidden="1" thickTop="1" x14ac:dyDescent="0.2">
      <c r="A28" s="67" t="s">
        <v>60</v>
      </c>
      <c r="B28" s="68"/>
      <c r="C28" s="68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70"/>
    </row>
    <row r="29" spans="1:20" ht="13.5" hidden="1" thickBot="1" x14ac:dyDescent="0.25">
      <c r="A29" s="39" t="s">
        <v>55</v>
      </c>
      <c r="B29" s="71"/>
      <c r="C29" s="71"/>
      <c r="D29" s="72" t="s">
        <v>61</v>
      </c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3" t="s">
        <v>32</v>
      </c>
      <c r="Q29" s="74" t="s">
        <v>53</v>
      </c>
    </row>
    <row r="30" spans="1:20" ht="13.5" hidden="1" thickTop="1" x14ac:dyDescent="0.2">
      <c r="A30" s="75"/>
      <c r="B30" s="76"/>
      <c r="C30" s="76"/>
      <c r="D30" s="77">
        <v>1</v>
      </c>
      <c r="E30" s="77">
        <v>2</v>
      </c>
      <c r="F30" s="77">
        <v>3</v>
      </c>
      <c r="G30" s="77">
        <v>4</v>
      </c>
      <c r="H30" s="77">
        <v>3</v>
      </c>
      <c r="I30" s="77">
        <v>3</v>
      </c>
      <c r="J30" s="77">
        <v>3</v>
      </c>
      <c r="K30" s="77">
        <v>3</v>
      </c>
      <c r="L30" s="77">
        <v>3</v>
      </c>
      <c r="M30" s="77">
        <v>3</v>
      </c>
      <c r="N30" s="77">
        <v>3</v>
      </c>
      <c r="O30" s="77">
        <v>3</v>
      </c>
      <c r="P30" s="49" t="s">
        <v>55</v>
      </c>
      <c r="Q30" s="78" t="s">
        <v>55</v>
      </c>
    </row>
    <row r="31" spans="1:20" hidden="1" x14ac:dyDescent="0.2">
      <c r="A31" s="52">
        <v>1</v>
      </c>
      <c r="B31" s="79" t="s">
        <v>62</v>
      </c>
      <c r="C31" s="79" t="s">
        <v>63</v>
      </c>
      <c r="D31" s="80">
        <f t="shared" ref="D31:I31" si="5">((D8/100)*$P$8)*$Q$2</f>
        <v>0</v>
      </c>
      <c r="E31" s="80">
        <f t="shared" si="5"/>
        <v>0</v>
      </c>
      <c r="F31" s="80">
        <f t="shared" si="5"/>
        <v>0</v>
      </c>
      <c r="G31" s="80">
        <f t="shared" si="5"/>
        <v>0</v>
      </c>
      <c r="H31" s="80">
        <f t="shared" si="5"/>
        <v>0</v>
      </c>
      <c r="I31" s="80">
        <f t="shared" si="5"/>
        <v>0</v>
      </c>
      <c r="J31" s="80"/>
      <c r="K31" s="80"/>
      <c r="L31" s="80"/>
      <c r="M31" s="80"/>
      <c r="N31" s="80"/>
      <c r="O31" s="80"/>
      <c r="P31" s="80">
        <f t="shared" ref="P31:P66" si="6">SUM(D31:O31)</f>
        <v>0</v>
      </c>
      <c r="Q31" s="81">
        <f t="shared" ref="Q31:Q66" si="7">IF($P$71=0,0,(P31/$P$71))</f>
        <v>0</v>
      </c>
    </row>
    <row r="32" spans="1:20" hidden="1" x14ac:dyDescent="0.2">
      <c r="A32" s="52"/>
      <c r="B32" s="79" t="s">
        <v>64</v>
      </c>
      <c r="C32" s="79" t="s">
        <v>63</v>
      </c>
      <c r="D32" s="80">
        <f t="shared" ref="D32:I32" si="8">((D8/100)*$P$8)*$Q$3</f>
        <v>0</v>
      </c>
      <c r="E32" s="80">
        <f t="shared" si="8"/>
        <v>0</v>
      </c>
      <c r="F32" s="80">
        <f t="shared" si="8"/>
        <v>0</v>
      </c>
      <c r="G32" s="80">
        <f t="shared" si="8"/>
        <v>0</v>
      </c>
      <c r="H32" s="80">
        <f t="shared" si="8"/>
        <v>0</v>
      </c>
      <c r="I32" s="80">
        <f t="shared" si="8"/>
        <v>0</v>
      </c>
      <c r="J32" s="80"/>
      <c r="K32" s="80"/>
      <c r="L32" s="80"/>
      <c r="M32" s="80"/>
      <c r="N32" s="80"/>
      <c r="O32" s="80"/>
      <c r="P32" s="80">
        <f t="shared" si="6"/>
        <v>0</v>
      </c>
      <c r="Q32" s="81">
        <f t="shared" si="7"/>
        <v>0</v>
      </c>
      <c r="R32" s="82"/>
    </row>
    <row r="33" spans="1:19" hidden="1" x14ac:dyDescent="0.2">
      <c r="A33" s="52">
        <v>2</v>
      </c>
      <c r="B33" s="79" t="s">
        <v>62</v>
      </c>
      <c r="C33" s="79" t="s">
        <v>63</v>
      </c>
      <c r="D33" s="80">
        <f t="shared" ref="D33:I33" si="9">((D9/100)*$P$9)*$Q$2</f>
        <v>0</v>
      </c>
      <c r="E33" s="80">
        <f t="shared" si="9"/>
        <v>0</v>
      </c>
      <c r="F33" s="80">
        <f t="shared" si="9"/>
        <v>92719.494270770956</v>
      </c>
      <c r="G33" s="80">
        <f t="shared" si="9"/>
        <v>92719.494270770956</v>
      </c>
      <c r="H33" s="80">
        <f t="shared" si="9"/>
        <v>92719.494270770956</v>
      </c>
      <c r="I33" s="80">
        <f t="shared" si="9"/>
        <v>92719.494270770956</v>
      </c>
      <c r="J33" s="80"/>
      <c r="K33" s="80"/>
      <c r="L33" s="80"/>
      <c r="M33" s="80"/>
      <c r="N33" s="80"/>
      <c r="O33" s="80"/>
      <c r="P33" s="80">
        <f t="shared" si="6"/>
        <v>370877.97708308382</v>
      </c>
      <c r="Q33" s="81">
        <f t="shared" si="7"/>
        <v>0.17897394342359066</v>
      </c>
      <c r="S33" s="82"/>
    </row>
    <row r="34" spans="1:19" hidden="1" x14ac:dyDescent="0.2">
      <c r="A34" s="52"/>
      <c r="B34" s="79" t="s">
        <v>64</v>
      </c>
      <c r="C34" s="79" t="s">
        <v>63</v>
      </c>
      <c r="D34" s="80">
        <f t="shared" ref="D34:I34" si="10">((D9/100)*$P$9)*$Q$3</f>
        <v>0</v>
      </c>
      <c r="E34" s="80">
        <f t="shared" si="10"/>
        <v>0</v>
      </c>
      <c r="F34" s="80">
        <f t="shared" si="10"/>
        <v>3349.2905292290334</v>
      </c>
      <c r="G34" s="80">
        <f t="shared" si="10"/>
        <v>3349.2905292290334</v>
      </c>
      <c r="H34" s="80">
        <f t="shared" si="10"/>
        <v>3349.2905292290334</v>
      </c>
      <c r="I34" s="80">
        <f t="shared" si="10"/>
        <v>3349.2905292290334</v>
      </c>
      <c r="J34" s="80"/>
      <c r="K34" s="80"/>
      <c r="L34" s="80"/>
      <c r="M34" s="80"/>
      <c r="N34" s="80"/>
      <c r="O34" s="80"/>
      <c r="P34" s="80">
        <f t="shared" si="6"/>
        <v>13397.162116916134</v>
      </c>
      <c r="Q34" s="81">
        <f t="shared" si="7"/>
        <v>6.4650453327199835E-3</v>
      </c>
      <c r="R34" s="82"/>
    </row>
    <row r="35" spans="1:19" hidden="1" x14ac:dyDescent="0.2">
      <c r="A35" s="52">
        <v>3</v>
      </c>
      <c r="B35" s="79" t="s">
        <v>62</v>
      </c>
      <c r="C35" s="79" t="s">
        <v>63</v>
      </c>
      <c r="D35" s="80">
        <f t="shared" ref="D35:I35" si="11">((D10/100)*$P$10)*$Q$2</f>
        <v>0</v>
      </c>
      <c r="E35" s="80">
        <f t="shared" si="11"/>
        <v>0</v>
      </c>
      <c r="F35" s="80">
        <f t="shared" si="11"/>
        <v>0</v>
      </c>
      <c r="G35" s="80">
        <f t="shared" si="11"/>
        <v>0</v>
      </c>
      <c r="H35" s="80">
        <f t="shared" si="11"/>
        <v>0</v>
      </c>
      <c r="I35" s="80">
        <f t="shared" si="11"/>
        <v>0</v>
      </c>
      <c r="J35" s="80"/>
      <c r="K35" s="80"/>
      <c r="L35" s="80"/>
      <c r="M35" s="80"/>
      <c r="N35" s="80"/>
      <c r="O35" s="80"/>
      <c r="P35" s="80">
        <f t="shared" si="6"/>
        <v>0</v>
      </c>
      <c r="Q35" s="81">
        <f t="shared" si="7"/>
        <v>0</v>
      </c>
    </row>
    <row r="36" spans="1:19" hidden="1" x14ac:dyDescent="0.2">
      <c r="A36" s="52"/>
      <c r="B36" s="79" t="s">
        <v>64</v>
      </c>
      <c r="C36" s="79" t="s">
        <v>63</v>
      </c>
      <c r="D36" s="80">
        <f t="shared" ref="D36:I36" si="12">((D10/100)*$P$10)*$Q$3</f>
        <v>0</v>
      </c>
      <c r="E36" s="80">
        <f t="shared" si="12"/>
        <v>0</v>
      </c>
      <c r="F36" s="80">
        <f t="shared" si="12"/>
        <v>0</v>
      </c>
      <c r="G36" s="80">
        <f t="shared" si="12"/>
        <v>0</v>
      </c>
      <c r="H36" s="80">
        <f t="shared" si="12"/>
        <v>0</v>
      </c>
      <c r="I36" s="80">
        <f t="shared" si="12"/>
        <v>0</v>
      </c>
      <c r="J36" s="80"/>
      <c r="K36" s="80"/>
      <c r="L36" s="80"/>
      <c r="M36" s="80"/>
      <c r="N36" s="80"/>
      <c r="O36" s="80"/>
      <c r="P36" s="80">
        <f t="shared" si="6"/>
        <v>0</v>
      </c>
      <c r="Q36" s="81">
        <f t="shared" si="7"/>
        <v>0</v>
      </c>
      <c r="R36" s="82"/>
    </row>
    <row r="37" spans="1:19" hidden="1" x14ac:dyDescent="0.2">
      <c r="A37" s="52">
        <v>4</v>
      </c>
      <c r="B37" s="79" t="s">
        <v>62</v>
      </c>
      <c r="C37" s="79" t="s">
        <v>63</v>
      </c>
      <c r="D37" s="80">
        <f t="shared" ref="D37:I37" si="13">((D11/100)*$P$11)*$Q$2</f>
        <v>0</v>
      </c>
      <c r="E37" s="80">
        <f t="shared" si="13"/>
        <v>0</v>
      </c>
      <c r="F37" s="80">
        <f t="shared" si="13"/>
        <v>198493.45226762354</v>
      </c>
      <c r="G37" s="80">
        <f t="shared" si="13"/>
        <v>198493.45226762354</v>
      </c>
      <c r="H37" s="80">
        <f t="shared" si="13"/>
        <v>198493.45226762354</v>
      </c>
      <c r="I37" s="80">
        <f t="shared" si="13"/>
        <v>198493.45226762354</v>
      </c>
      <c r="J37" s="80"/>
      <c r="K37" s="80"/>
      <c r="L37" s="80"/>
      <c r="M37" s="80"/>
      <c r="N37" s="80"/>
      <c r="O37" s="80"/>
      <c r="P37" s="80">
        <f t="shared" si="6"/>
        <v>793973.80907049414</v>
      </c>
      <c r="Q37" s="81">
        <f t="shared" si="7"/>
        <v>0.38314656670099911</v>
      </c>
    </row>
    <row r="38" spans="1:19" hidden="1" x14ac:dyDescent="0.2">
      <c r="A38" s="52"/>
      <c r="B38" s="79" t="s">
        <v>64</v>
      </c>
      <c r="C38" s="79" t="s">
        <v>63</v>
      </c>
      <c r="D38" s="80">
        <f t="shared" ref="D38:I38" si="14">((D11/100)*$P$11)*$Q$3</f>
        <v>0</v>
      </c>
      <c r="E38" s="80">
        <f t="shared" si="14"/>
        <v>0</v>
      </c>
      <c r="F38" s="80">
        <f t="shared" si="14"/>
        <v>7170.1452323764797</v>
      </c>
      <c r="G38" s="80">
        <f t="shared" si="14"/>
        <v>7170.1452323764797</v>
      </c>
      <c r="H38" s="80">
        <f t="shared" si="14"/>
        <v>7170.1452323764797</v>
      </c>
      <c r="I38" s="80">
        <f t="shared" si="14"/>
        <v>7170.1452323764797</v>
      </c>
      <c r="J38" s="80"/>
      <c r="K38" s="80"/>
      <c r="L38" s="80"/>
      <c r="M38" s="80"/>
      <c r="N38" s="80"/>
      <c r="O38" s="80"/>
      <c r="P38" s="80">
        <f t="shared" si="6"/>
        <v>28680.580929505919</v>
      </c>
      <c r="Q38" s="81">
        <f t="shared" si="7"/>
        <v>1.3840338294023851E-2</v>
      </c>
      <c r="R38" s="82"/>
    </row>
    <row r="39" spans="1:19" hidden="1" x14ac:dyDescent="0.2">
      <c r="A39" s="52">
        <v>5</v>
      </c>
      <c r="B39" s="79" t="s">
        <v>62</v>
      </c>
      <c r="C39" s="79" t="s">
        <v>63</v>
      </c>
      <c r="D39" s="80">
        <f t="shared" ref="D39:I39" si="15">((D12/100)*$P$12)*$Q$2</f>
        <v>0</v>
      </c>
      <c r="E39" s="80">
        <f t="shared" si="15"/>
        <v>0</v>
      </c>
      <c r="F39" s="80">
        <f t="shared" si="15"/>
        <v>167723.93433315237</v>
      </c>
      <c r="G39" s="80">
        <f t="shared" si="15"/>
        <v>167723.93433315237</v>
      </c>
      <c r="H39" s="80">
        <f t="shared" si="15"/>
        <v>167723.93433315237</v>
      </c>
      <c r="I39" s="80">
        <f t="shared" si="15"/>
        <v>167723.93433315237</v>
      </c>
      <c r="J39" s="80"/>
      <c r="K39" s="80"/>
      <c r="L39" s="80"/>
      <c r="M39" s="80"/>
      <c r="N39" s="80"/>
      <c r="O39" s="80"/>
      <c r="P39" s="80">
        <f t="shared" si="6"/>
        <v>670895.73733260948</v>
      </c>
      <c r="Q39" s="81">
        <f t="shared" si="7"/>
        <v>0.32375299466648016</v>
      </c>
    </row>
    <row r="40" spans="1:19" hidden="1" x14ac:dyDescent="0.2">
      <c r="A40" s="52"/>
      <c r="B40" s="79" t="s">
        <v>64</v>
      </c>
      <c r="C40" s="79" t="s">
        <v>63</v>
      </c>
      <c r="D40" s="80">
        <f t="shared" ref="D40:I40" si="16">((D12/100)*$P$12)*$Q$3</f>
        <v>0</v>
      </c>
      <c r="E40" s="80">
        <f t="shared" si="16"/>
        <v>0</v>
      </c>
      <c r="F40" s="80">
        <f t="shared" si="16"/>
        <v>6058.6631668476266</v>
      </c>
      <c r="G40" s="80">
        <f t="shared" si="16"/>
        <v>6058.6631668476266</v>
      </c>
      <c r="H40" s="80">
        <f t="shared" si="16"/>
        <v>6058.6631668476266</v>
      </c>
      <c r="I40" s="80">
        <f t="shared" si="16"/>
        <v>6058.6631668476266</v>
      </c>
      <c r="J40" s="80"/>
      <c r="K40" s="80"/>
      <c r="L40" s="80"/>
      <c r="M40" s="80"/>
      <c r="N40" s="80"/>
      <c r="O40" s="80"/>
      <c r="P40" s="80">
        <f t="shared" si="6"/>
        <v>24234.652667390506</v>
      </c>
      <c r="Q40" s="81">
        <f t="shared" si="7"/>
        <v>1.1694874388328169E-2</v>
      </c>
      <c r="R40" s="82"/>
    </row>
    <row r="41" spans="1:19" hidden="1" x14ac:dyDescent="0.2">
      <c r="A41" s="52">
        <v>6</v>
      </c>
      <c r="B41" s="79" t="s">
        <v>62</v>
      </c>
      <c r="C41" s="79" t="s">
        <v>63</v>
      </c>
      <c r="D41" s="80">
        <f t="shared" ref="D41:I41" si="17">((D13/100)*$P$13)*$Q$2</f>
        <v>0</v>
      </c>
      <c r="E41" s="80">
        <f t="shared" si="17"/>
        <v>0</v>
      </c>
      <c r="F41" s="80">
        <f t="shared" si="17"/>
        <v>0</v>
      </c>
      <c r="G41" s="80">
        <f t="shared" si="17"/>
        <v>0</v>
      </c>
      <c r="H41" s="80">
        <f t="shared" si="17"/>
        <v>0</v>
      </c>
      <c r="I41" s="80">
        <f t="shared" si="17"/>
        <v>0</v>
      </c>
      <c r="J41" s="80"/>
      <c r="K41" s="80"/>
      <c r="L41" s="80"/>
      <c r="M41" s="80"/>
      <c r="N41" s="80"/>
      <c r="O41" s="80"/>
      <c r="P41" s="80">
        <f t="shared" si="6"/>
        <v>0</v>
      </c>
      <c r="Q41" s="81">
        <f t="shared" si="7"/>
        <v>0</v>
      </c>
    </row>
    <row r="42" spans="1:19" hidden="1" x14ac:dyDescent="0.2">
      <c r="A42" s="52"/>
      <c r="B42" s="79" t="s">
        <v>64</v>
      </c>
      <c r="C42" s="79" t="s">
        <v>63</v>
      </c>
      <c r="D42" s="80">
        <f t="shared" ref="D42:I42" si="18">((D13/100)*$P$13)*$Q$3</f>
        <v>0</v>
      </c>
      <c r="E42" s="80">
        <f t="shared" si="18"/>
        <v>0</v>
      </c>
      <c r="F42" s="80">
        <f t="shared" si="18"/>
        <v>0</v>
      </c>
      <c r="G42" s="80">
        <f t="shared" si="18"/>
        <v>0</v>
      </c>
      <c r="H42" s="80">
        <f t="shared" si="18"/>
        <v>0</v>
      </c>
      <c r="I42" s="80">
        <f t="shared" si="18"/>
        <v>0</v>
      </c>
      <c r="J42" s="80"/>
      <c r="K42" s="80"/>
      <c r="L42" s="80"/>
      <c r="M42" s="80"/>
      <c r="N42" s="80"/>
      <c r="O42" s="80"/>
      <c r="P42" s="80">
        <f t="shared" si="6"/>
        <v>0</v>
      </c>
      <c r="Q42" s="81">
        <f t="shared" si="7"/>
        <v>0</v>
      </c>
      <c r="R42" s="82"/>
    </row>
    <row r="43" spans="1:19" hidden="1" x14ac:dyDescent="0.2">
      <c r="A43" s="52">
        <v>7</v>
      </c>
      <c r="B43" s="79" t="s">
        <v>62</v>
      </c>
      <c r="C43" s="79" t="s">
        <v>63</v>
      </c>
      <c r="D43" s="80">
        <f t="shared" ref="D43:I43" si="19">((D14/100)*$P$14)*$Q$2</f>
        <v>0</v>
      </c>
      <c r="E43" s="80">
        <f t="shared" si="19"/>
        <v>0</v>
      </c>
      <c r="F43" s="80">
        <f t="shared" si="19"/>
        <v>8732.9406688201216</v>
      </c>
      <c r="G43" s="80">
        <f t="shared" si="19"/>
        <v>26198.822006460359</v>
      </c>
      <c r="H43" s="80">
        <f t="shared" si="19"/>
        <v>26198.822006460359</v>
      </c>
      <c r="I43" s="80">
        <f t="shared" si="19"/>
        <v>26198.822006460359</v>
      </c>
      <c r="J43" s="80"/>
      <c r="K43" s="80"/>
      <c r="L43" s="80"/>
      <c r="M43" s="80"/>
      <c r="N43" s="80"/>
      <c r="O43" s="80"/>
      <c r="P43" s="80">
        <f t="shared" si="6"/>
        <v>87329.406688201198</v>
      </c>
      <c r="Q43" s="81">
        <f t="shared" si="7"/>
        <v>4.2142400621238585E-2</v>
      </c>
    </row>
    <row r="44" spans="1:19" hidden="1" x14ac:dyDescent="0.2">
      <c r="A44" s="52"/>
      <c r="B44" s="79" t="s">
        <v>64</v>
      </c>
      <c r="C44" s="79" t="s">
        <v>63</v>
      </c>
      <c r="D44" s="80">
        <f t="shared" ref="D44:I44" si="20">((D14/100)*$P$14)*$Q$3</f>
        <v>0</v>
      </c>
      <c r="E44" s="80">
        <f t="shared" si="20"/>
        <v>0</v>
      </c>
      <c r="F44" s="80">
        <f t="shared" si="20"/>
        <v>315.45853117987554</v>
      </c>
      <c r="G44" s="80">
        <f t="shared" si="20"/>
        <v>946.37559353962649</v>
      </c>
      <c r="H44" s="80">
        <f t="shared" si="20"/>
        <v>946.37559353962649</v>
      </c>
      <c r="I44" s="80">
        <f t="shared" si="20"/>
        <v>946.37559353962649</v>
      </c>
      <c r="J44" s="80"/>
      <c r="K44" s="80"/>
      <c r="L44" s="80"/>
      <c r="M44" s="80"/>
      <c r="N44" s="80"/>
      <c r="O44" s="80"/>
      <c r="P44" s="80">
        <f t="shared" si="6"/>
        <v>3154.5853117987554</v>
      </c>
      <c r="Q44" s="81">
        <f t="shared" si="7"/>
        <v>1.522302773432896E-3</v>
      </c>
      <c r="R44" s="82"/>
    </row>
    <row r="45" spans="1:19" hidden="1" x14ac:dyDescent="0.2">
      <c r="A45" s="52">
        <v>8</v>
      </c>
      <c r="B45" s="79" t="s">
        <v>62</v>
      </c>
      <c r="C45" s="79" t="s">
        <v>63</v>
      </c>
      <c r="D45" s="80">
        <f t="shared" ref="D45:I45" si="21">((D15/100)*$P$15)*$Q$2</f>
        <v>0</v>
      </c>
      <c r="E45" s="80">
        <f t="shared" si="21"/>
        <v>0</v>
      </c>
      <c r="F45" s="80">
        <f t="shared" si="21"/>
        <v>0</v>
      </c>
      <c r="G45" s="80">
        <f t="shared" si="21"/>
        <v>0</v>
      </c>
      <c r="H45" s="80">
        <f t="shared" si="21"/>
        <v>0</v>
      </c>
      <c r="I45" s="80">
        <f t="shared" si="21"/>
        <v>0</v>
      </c>
      <c r="J45" s="80"/>
      <c r="K45" s="80"/>
      <c r="L45" s="80"/>
      <c r="M45" s="80"/>
      <c r="N45" s="80"/>
      <c r="O45" s="80"/>
      <c r="P45" s="80">
        <f t="shared" si="6"/>
        <v>0</v>
      </c>
      <c r="Q45" s="81">
        <f t="shared" si="7"/>
        <v>0</v>
      </c>
    </row>
    <row r="46" spans="1:19" hidden="1" x14ac:dyDescent="0.2">
      <c r="A46" s="52"/>
      <c r="B46" s="79" t="s">
        <v>64</v>
      </c>
      <c r="C46" s="79" t="s">
        <v>63</v>
      </c>
      <c r="D46" s="80">
        <f t="shared" ref="D46:I46" si="22">((D15/100)*$P$15)*$Q$3</f>
        <v>0</v>
      </c>
      <c r="E46" s="80">
        <f t="shared" si="22"/>
        <v>0</v>
      </c>
      <c r="F46" s="80">
        <f t="shared" si="22"/>
        <v>0</v>
      </c>
      <c r="G46" s="80">
        <f t="shared" si="22"/>
        <v>0</v>
      </c>
      <c r="H46" s="80">
        <f t="shared" si="22"/>
        <v>0</v>
      </c>
      <c r="I46" s="80">
        <f t="shared" si="22"/>
        <v>0</v>
      </c>
      <c r="J46" s="80"/>
      <c r="K46" s="80"/>
      <c r="L46" s="80"/>
      <c r="M46" s="80"/>
      <c r="N46" s="80"/>
      <c r="O46" s="80"/>
      <c r="P46" s="80">
        <f t="shared" si="6"/>
        <v>0</v>
      </c>
      <c r="Q46" s="81">
        <f t="shared" si="7"/>
        <v>0</v>
      </c>
      <c r="R46" s="82"/>
    </row>
    <row r="47" spans="1:19" hidden="1" x14ac:dyDescent="0.2">
      <c r="A47" s="52">
        <v>9</v>
      </c>
      <c r="B47" s="79" t="s">
        <v>62</v>
      </c>
      <c r="C47" s="79" t="s">
        <v>63</v>
      </c>
      <c r="D47" s="80">
        <f t="shared" ref="D47:I47" si="23">((D16/100)*$P$16)*$Q$2</f>
        <v>0</v>
      </c>
      <c r="E47" s="80">
        <f t="shared" si="23"/>
        <v>0</v>
      </c>
      <c r="F47" s="80">
        <f t="shared" si="23"/>
        <v>0</v>
      </c>
      <c r="G47" s="80">
        <f t="shared" si="23"/>
        <v>0</v>
      </c>
      <c r="H47" s="80">
        <f t="shared" si="23"/>
        <v>0</v>
      </c>
      <c r="I47" s="80">
        <f t="shared" si="23"/>
        <v>0</v>
      </c>
      <c r="J47" s="80"/>
      <c r="K47" s="80"/>
      <c r="L47" s="80"/>
      <c r="M47" s="80"/>
      <c r="N47" s="80"/>
      <c r="O47" s="80"/>
      <c r="P47" s="80">
        <f t="shared" si="6"/>
        <v>0</v>
      </c>
      <c r="Q47" s="81">
        <f t="shared" si="7"/>
        <v>0</v>
      </c>
    </row>
    <row r="48" spans="1:19" hidden="1" x14ac:dyDescent="0.2">
      <c r="A48" s="52"/>
      <c r="B48" s="79" t="s">
        <v>64</v>
      </c>
      <c r="C48" s="79" t="s">
        <v>63</v>
      </c>
      <c r="D48" s="80">
        <f t="shared" ref="D48:I48" si="24">((D16/100)*$P$16)*$Q$3</f>
        <v>0</v>
      </c>
      <c r="E48" s="80">
        <f t="shared" si="24"/>
        <v>0</v>
      </c>
      <c r="F48" s="80">
        <f t="shared" si="24"/>
        <v>0</v>
      </c>
      <c r="G48" s="80">
        <f t="shared" si="24"/>
        <v>0</v>
      </c>
      <c r="H48" s="80">
        <f t="shared" si="24"/>
        <v>0</v>
      </c>
      <c r="I48" s="80">
        <f t="shared" si="24"/>
        <v>0</v>
      </c>
      <c r="J48" s="80"/>
      <c r="K48" s="80"/>
      <c r="L48" s="80"/>
      <c r="M48" s="80"/>
      <c r="N48" s="80"/>
      <c r="O48" s="80"/>
      <c r="P48" s="80">
        <f t="shared" si="6"/>
        <v>0</v>
      </c>
      <c r="Q48" s="81">
        <f t="shared" si="7"/>
        <v>0</v>
      </c>
      <c r="R48" s="82"/>
    </row>
    <row r="49" spans="1:18" hidden="1" x14ac:dyDescent="0.2">
      <c r="A49" s="52">
        <v>10</v>
      </c>
      <c r="B49" s="79" t="s">
        <v>62</v>
      </c>
      <c r="C49" s="79" t="s">
        <v>63</v>
      </c>
      <c r="D49" s="80">
        <f t="shared" ref="D49:I49" si="25">((D17/100)*$P$17)*$Q$2</f>
        <v>0</v>
      </c>
      <c r="E49" s="80">
        <f t="shared" si="25"/>
        <v>0</v>
      </c>
      <c r="F49" s="80">
        <f t="shared" si="25"/>
        <v>0</v>
      </c>
      <c r="G49" s="80">
        <f t="shared" si="25"/>
        <v>0</v>
      </c>
      <c r="H49" s="80">
        <f t="shared" si="25"/>
        <v>0</v>
      </c>
      <c r="I49" s="80">
        <f t="shared" si="25"/>
        <v>0</v>
      </c>
      <c r="J49" s="80"/>
      <c r="K49" s="80"/>
      <c r="L49" s="80"/>
      <c r="M49" s="80"/>
      <c r="N49" s="80"/>
      <c r="O49" s="80"/>
      <c r="P49" s="80">
        <f t="shared" si="6"/>
        <v>0</v>
      </c>
      <c r="Q49" s="81">
        <f t="shared" si="7"/>
        <v>0</v>
      </c>
    </row>
    <row r="50" spans="1:18" hidden="1" x14ac:dyDescent="0.2">
      <c r="A50" s="52"/>
      <c r="B50" s="79" t="s">
        <v>64</v>
      </c>
      <c r="C50" s="79" t="s">
        <v>63</v>
      </c>
      <c r="D50" s="80">
        <f t="shared" ref="D50:I50" si="26">((D17/100)*$P$17)*$Q$3</f>
        <v>0</v>
      </c>
      <c r="E50" s="80">
        <f t="shared" si="26"/>
        <v>0</v>
      </c>
      <c r="F50" s="80">
        <f t="shared" si="26"/>
        <v>0</v>
      </c>
      <c r="G50" s="80">
        <f t="shared" si="26"/>
        <v>0</v>
      </c>
      <c r="H50" s="80">
        <f t="shared" si="26"/>
        <v>0</v>
      </c>
      <c r="I50" s="80">
        <f t="shared" si="26"/>
        <v>0</v>
      </c>
      <c r="J50" s="80"/>
      <c r="K50" s="80"/>
      <c r="L50" s="80"/>
      <c r="M50" s="80"/>
      <c r="N50" s="80"/>
      <c r="O50" s="80"/>
      <c r="P50" s="80">
        <f t="shared" si="6"/>
        <v>0</v>
      </c>
      <c r="Q50" s="81">
        <f t="shared" si="7"/>
        <v>0</v>
      </c>
      <c r="R50" s="82"/>
    </row>
    <row r="51" spans="1:18" hidden="1" x14ac:dyDescent="0.2">
      <c r="A51" s="52">
        <v>11</v>
      </c>
      <c r="B51" s="79" t="s">
        <v>62</v>
      </c>
      <c r="C51" s="79" t="s">
        <v>63</v>
      </c>
      <c r="D51" s="80">
        <f t="shared" ref="D51:I51" si="27">((D18/100)*$P$18)*$Q$2</f>
        <v>0</v>
      </c>
      <c r="E51" s="80">
        <f t="shared" si="27"/>
        <v>0</v>
      </c>
      <c r="F51" s="80">
        <f t="shared" si="27"/>
        <v>38461.533754641816</v>
      </c>
      <c r="G51" s="80">
        <f t="shared" si="27"/>
        <v>0</v>
      </c>
      <c r="H51" s="80">
        <f t="shared" si="27"/>
        <v>0</v>
      </c>
      <c r="I51" s="80">
        <f t="shared" si="27"/>
        <v>38461.533754641816</v>
      </c>
      <c r="J51" s="80"/>
      <c r="K51" s="80"/>
      <c r="L51" s="80"/>
      <c r="M51" s="80"/>
      <c r="N51" s="80"/>
      <c r="O51" s="80"/>
      <c r="P51" s="80">
        <f t="shared" si="6"/>
        <v>76923.067509283632</v>
      </c>
      <c r="Q51" s="81">
        <f t="shared" si="7"/>
        <v>3.712063153669394E-2</v>
      </c>
    </row>
    <row r="52" spans="1:18" hidden="1" x14ac:dyDescent="0.2">
      <c r="A52" s="52"/>
      <c r="B52" s="79" t="s">
        <v>64</v>
      </c>
      <c r="C52" s="79" t="s">
        <v>63</v>
      </c>
      <c r="D52" s="80">
        <f t="shared" ref="D52:I52" si="28">((D18/100)*$P$18)*$Q$3</f>
        <v>0</v>
      </c>
      <c r="E52" s="80">
        <f t="shared" si="28"/>
        <v>0</v>
      </c>
      <c r="F52" s="80">
        <f t="shared" si="28"/>
        <v>1389.339445358188</v>
      </c>
      <c r="G52" s="80">
        <f t="shared" si="28"/>
        <v>0</v>
      </c>
      <c r="H52" s="80">
        <f t="shared" si="28"/>
        <v>0</v>
      </c>
      <c r="I52" s="80">
        <f t="shared" si="28"/>
        <v>1389.339445358188</v>
      </c>
      <c r="J52" s="80"/>
      <c r="K52" s="80"/>
      <c r="L52" s="80"/>
      <c r="M52" s="80"/>
      <c r="N52" s="80"/>
      <c r="O52" s="80"/>
      <c r="P52" s="80">
        <f t="shared" si="6"/>
        <v>2778.6788907163759</v>
      </c>
      <c r="Q52" s="81">
        <f t="shared" si="7"/>
        <v>1.3409022624926339E-3</v>
      </c>
      <c r="R52" s="82"/>
    </row>
    <row r="53" spans="1:18" hidden="1" x14ac:dyDescent="0.2">
      <c r="A53" s="52">
        <v>12</v>
      </c>
      <c r="B53" s="79" t="s">
        <v>62</v>
      </c>
      <c r="C53" s="79" t="s">
        <v>63</v>
      </c>
      <c r="D53" s="80">
        <f t="shared" ref="D53:I53" si="29">((D19/100)*$P$19)*$Q$2</f>
        <v>0</v>
      </c>
      <c r="E53" s="80">
        <f t="shared" si="29"/>
        <v>0</v>
      </c>
      <c r="F53" s="80">
        <f t="shared" si="29"/>
        <v>0</v>
      </c>
      <c r="G53" s="80">
        <f t="shared" si="29"/>
        <v>0</v>
      </c>
      <c r="H53" s="80">
        <f t="shared" si="29"/>
        <v>0</v>
      </c>
      <c r="I53" s="80">
        <f t="shared" si="29"/>
        <v>0</v>
      </c>
      <c r="J53" s="80"/>
      <c r="K53" s="80"/>
      <c r="L53" s="80"/>
      <c r="M53" s="80"/>
      <c r="N53" s="80"/>
      <c r="O53" s="80"/>
      <c r="P53" s="80">
        <f t="shared" si="6"/>
        <v>0</v>
      </c>
      <c r="Q53" s="81">
        <f t="shared" si="7"/>
        <v>0</v>
      </c>
    </row>
    <row r="54" spans="1:18" hidden="1" x14ac:dyDescent="0.2">
      <c r="A54" s="52"/>
      <c r="B54" s="79" t="s">
        <v>64</v>
      </c>
      <c r="C54" s="79" t="s">
        <v>63</v>
      </c>
      <c r="D54" s="80">
        <f t="shared" ref="D54:I54" si="30">((D19/100)*$P$19)*$Q$3</f>
        <v>0</v>
      </c>
      <c r="E54" s="80">
        <f t="shared" si="30"/>
        <v>0</v>
      </c>
      <c r="F54" s="80">
        <f t="shared" si="30"/>
        <v>0</v>
      </c>
      <c r="G54" s="80">
        <f t="shared" si="30"/>
        <v>0</v>
      </c>
      <c r="H54" s="80">
        <f t="shared" si="30"/>
        <v>0</v>
      </c>
      <c r="I54" s="80">
        <f t="shared" si="30"/>
        <v>0</v>
      </c>
      <c r="J54" s="80"/>
      <c r="K54" s="80"/>
      <c r="L54" s="80"/>
      <c r="M54" s="80"/>
      <c r="N54" s="80"/>
      <c r="O54" s="80"/>
      <c r="P54" s="80">
        <f t="shared" si="6"/>
        <v>0</v>
      </c>
      <c r="Q54" s="81">
        <f t="shared" si="7"/>
        <v>0</v>
      </c>
      <c r="R54" s="82"/>
    </row>
    <row r="55" spans="1:18" hidden="1" x14ac:dyDescent="0.2">
      <c r="A55" s="52">
        <v>13</v>
      </c>
      <c r="B55" s="79" t="s">
        <v>62</v>
      </c>
      <c r="C55" s="79" t="s">
        <v>63</v>
      </c>
      <c r="D55" s="80">
        <f t="shared" ref="D55:I55" si="31">((D20/100)*$P$20)*$Q$2</f>
        <v>0</v>
      </c>
      <c r="E55" s="80">
        <f t="shared" si="31"/>
        <v>0</v>
      </c>
      <c r="F55" s="80">
        <f t="shared" si="31"/>
        <v>0</v>
      </c>
      <c r="G55" s="80">
        <f t="shared" si="31"/>
        <v>0</v>
      </c>
      <c r="H55" s="80">
        <f t="shared" si="31"/>
        <v>0</v>
      </c>
      <c r="I55" s="80">
        <f t="shared" si="31"/>
        <v>0</v>
      </c>
      <c r="J55" s="80"/>
      <c r="K55" s="80"/>
      <c r="L55" s="80"/>
      <c r="M55" s="80"/>
      <c r="N55" s="80"/>
      <c r="O55" s="80"/>
      <c r="P55" s="80">
        <f t="shared" si="6"/>
        <v>0</v>
      </c>
      <c r="Q55" s="81">
        <f t="shared" si="7"/>
        <v>0</v>
      </c>
    </row>
    <row r="56" spans="1:18" hidden="1" x14ac:dyDescent="0.2">
      <c r="A56" s="52"/>
      <c r="B56" s="79" t="s">
        <v>64</v>
      </c>
      <c r="C56" s="79" t="s">
        <v>63</v>
      </c>
      <c r="D56" s="80">
        <f t="shared" ref="D56:I56" si="32">((D20/100)*$P$20)*$Q$3</f>
        <v>0</v>
      </c>
      <c r="E56" s="80">
        <f t="shared" si="32"/>
        <v>0</v>
      </c>
      <c r="F56" s="80">
        <f t="shared" si="32"/>
        <v>0</v>
      </c>
      <c r="G56" s="80">
        <f t="shared" si="32"/>
        <v>0</v>
      </c>
      <c r="H56" s="80">
        <f t="shared" si="32"/>
        <v>0</v>
      </c>
      <c r="I56" s="80">
        <f t="shared" si="32"/>
        <v>0</v>
      </c>
      <c r="J56" s="80"/>
      <c r="K56" s="80"/>
      <c r="L56" s="80"/>
      <c r="M56" s="80"/>
      <c r="N56" s="80"/>
      <c r="O56" s="80"/>
      <c r="P56" s="80">
        <f t="shared" si="6"/>
        <v>0</v>
      </c>
      <c r="Q56" s="81">
        <f t="shared" si="7"/>
        <v>0</v>
      </c>
      <c r="R56" s="82"/>
    </row>
    <row r="57" spans="1:18" hidden="1" x14ac:dyDescent="0.2">
      <c r="A57" s="52">
        <v>14</v>
      </c>
      <c r="B57" s="79" t="s">
        <v>62</v>
      </c>
      <c r="C57" s="79" t="s">
        <v>63</v>
      </c>
      <c r="D57" s="80">
        <f t="shared" ref="D57:I57" si="33">((D21/100)*$P$21)*$Q$2</f>
        <v>0</v>
      </c>
      <c r="E57" s="80">
        <f t="shared" si="33"/>
        <v>0</v>
      </c>
      <c r="F57" s="80">
        <f t="shared" si="33"/>
        <v>0</v>
      </c>
      <c r="G57" s="80">
        <f t="shared" si="33"/>
        <v>0</v>
      </c>
      <c r="H57" s="80">
        <f t="shared" si="33"/>
        <v>0</v>
      </c>
      <c r="I57" s="80">
        <f t="shared" si="33"/>
        <v>0</v>
      </c>
      <c r="J57" s="80"/>
      <c r="K57" s="80"/>
      <c r="L57" s="80"/>
      <c r="M57" s="80"/>
      <c r="N57" s="80"/>
      <c r="O57" s="80"/>
      <c r="P57" s="80">
        <f t="shared" si="6"/>
        <v>0</v>
      </c>
      <c r="Q57" s="81">
        <f t="shared" si="7"/>
        <v>0</v>
      </c>
    </row>
    <row r="58" spans="1:18" hidden="1" x14ac:dyDescent="0.2">
      <c r="A58" s="52"/>
      <c r="B58" s="79" t="s">
        <v>64</v>
      </c>
      <c r="C58" s="79" t="s">
        <v>63</v>
      </c>
      <c r="D58" s="80">
        <f t="shared" ref="D58:I58" si="34">((D21/100)*$P$21)*$Q$3</f>
        <v>0</v>
      </c>
      <c r="E58" s="80">
        <f t="shared" si="34"/>
        <v>0</v>
      </c>
      <c r="F58" s="80">
        <f t="shared" si="34"/>
        <v>0</v>
      </c>
      <c r="G58" s="80">
        <f t="shared" si="34"/>
        <v>0</v>
      </c>
      <c r="H58" s="80">
        <f t="shared" si="34"/>
        <v>0</v>
      </c>
      <c r="I58" s="80">
        <f t="shared" si="34"/>
        <v>0</v>
      </c>
      <c r="J58" s="80"/>
      <c r="K58" s="80"/>
      <c r="L58" s="80"/>
      <c r="M58" s="80"/>
      <c r="N58" s="80"/>
      <c r="O58" s="80"/>
      <c r="P58" s="80">
        <f t="shared" si="6"/>
        <v>0</v>
      </c>
      <c r="Q58" s="81">
        <f t="shared" si="7"/>
        <v>0</v>
      </c>
      <c r="R58" s="82"/>
    </row>
    <row r="59" spans="1:18" hidden="1" x14ac:dyDescent="0.2">
      <c r="A59" s="52">
        <v>15</v>
      </c>
      <c r="B59" s="79" t="s">
        <v>62</v>
      </c>
      <c r="C59" s="79" t="s">
        <v>63</v>
      </c>
      <c r="D59" s="80">
        <f t="shared" ref="D59:I59" si="35">((D22/100)*$P$22)*$Q$2</f>
        <v>0</v>
      </c>
      <c r="E59" s="80">
        <f t="shared" si="35"/>
        <v>0</v>
      </c>
      <c r="F59" s="80">
        <f t="shared" si="35"/>
        <v>0</v>
      </c>
      <c r="G59" s="80">
        <f t="shared" si="35"/>
        <v>0</v>
      </c>
      <c r="H59" s="80">
        <f t="shared" si="35"/>
        <v>0</v>
      </c>
      <c r="I59" s="80">
        <f t="shared" si="35"/>
        <v>0</v>
      </c>
      <c r="J59" s="80"/>
      <c r="K59" s="80"/>
      <c r="L59" s="80"/>
      <c r="M59" s="80"/>
      <c r="N59" s="80"/>
      <c r="O59" s="80"/>
      <c r="P59" s="80">
        <f t="shared" si="6"/>
        <v>0</v>
      </c>
      <c r="Q59" s="81">
        <f t="shared" si="7"/>
        <v>0</v>
      </c>
    </row>
    <row r="60" spans="1:18" hidden="1" x14ac:dyDescent="0.2">
      <c r="A60" s="52"/>
      <c r="B60" s="79" t="s">
        <v>64</v>
      </c>
      <c r="C60" s="79" t="s">
        <v>63</v>
      </c>
      <c r="D60" s="80">
        <f t="shared" ref="D60:I60" si="36">((D22/100)*$P$22)*$Q$3</f>
        <v>0</v>
      </c>
      <c r="E60" s="80">
        <f t="shared" si="36"/>
        <v>0</v>
      </c>
      <c r="F60" s="80">
        <f t="shared" si="36"/>
        <v>0</v>
      </c>
      <c r="G60" s="80">
        <f t="shared" si="36"/>
        <v>0</v>
      </c>
      <c r="H60" s="80">
        <f t="shared" si="36"/>
        <v>0</v>
      </c>
      <c r="I60" s="80">
        <f t="shared" si="36"/>
        <v>0</v>
      </c>
      <c r="J60" s="80"/>
      <c r="K60" s="80"/>
      <c r="L60" s="80"/>
      <c r="M60" s="80"/>
      <c r="N60" s="80"/>
      <c r="O60" s="80"/>
      <c r="P60" s="80">
        <f t="shared" si="6"/>
        <v>0</v>
      </c>
      <c r="Q60" s="81">
        <f t="shared" si="7"/>
        <v>0</v>
      </c>
      <c r="R60" s="82"/>
    </row>
    <row r="61" spans="1:18" hidden="1" x14ac:dyDescent="0.2">
      <c r="A61" s="52">
        <v>16</v>
      </c>
      <c r="B61" s="79" t="s">
        <v>62</v>
      </c>
      <c r="C61" s="79" t="s">
        <v>63</v>
      </c>
      <c r="D61" s="80">
        <f t="shared" ref="D61:I61" si="37">((D23/100)*$P$23)*$Q$2</f>
        <v>0</v>
      </c>
      <c r="E61" s="80">
        <f t="shared" si="37"/>
        <v>0</v>
      </c>
      <c r="F61" s="80">
        <f t="shared" si="37"/>
        <v>0</v>
      </c>
      <c r="G61" s="80">
        <f t="shared" si="37"/>
        <v>0</v>
      </c>
      <c r="H61" s="80">
        <f t="shared" si="37"/>
        <v>0</v>
      </c>
      <c r="I61" s="80">
        <f t="shared" si="37"/>
        <v>0</v>
      </c>
      <c r="J61" s="80"/>
      <c r="K61" s="80"/>
      <c r="L61" s="80"/>
      <c r="M61" s="80"/>
      <c r="N61" s="80"/>
      <c r="O61" s="80"/>
      <c r="P61" s="80">
        <f t="shared" si="6"/>
        <v>0</v>
      </c>
      <c r="Q61" s="81">
        <f t="shared" si="7"/>
        <v>0</v>
      </c>
    </row>
    <row r="62" spans="1:18" hidden="1" x14ac:dyDescent="0.2">
      <c r="A62" s="52"/>
      <c r="B62" s="79" t="s">
        <v>64</v>
      </c>
      <c r="C62" s="79" t="s">
        <v>63</v>
      </c>
      <c r="D62" s="80">
        <f t="shared" ref="D62:I62" si="38">((D23/100)*$P$23)*$Q$3</f>
        <v>0</v>
      </c>
      <c r="E62" s="80">
        <f t="shared" si="38"/>
        <v>0</v>
      </c>
      <c r="F62" s="80">
        <f t="shared" si="38"/>
        <v>0</v>
      </c>
      <c r="G62" s="80">
        <f t="shared" si="38"/>
        <v>0</v>
      </c>
      <c r="H62" s="80">
        <f t="shared" si="38"/>
        <v>0</v>
      </c>
      <c r="I62" s="80">
        <f t="shared" si="38"/>
        <v>0</v>
      </c>
      <c r="J62" s="80"/>
      <c r="K62" s="80"/>
      <c r="L62" s="80"/>
      <c r="M62" s="80"/>
      <c r="N62" s="80"/>
      <c r="O62" s="80"/>
      <c r="P62" s="80">
        <f t="shared" si="6"/>
        <v>0</v>
      </c>
      <c r="Q62" s="81">
        <f t="shared" si="7"/>
        <v>0</v>
      </c>
      <c r="R62" s="82"/>
    </row>
    <row r="63" spans="1:18" hidden="1" x14ac:dyDescent="0.2">
      <c r="A63" s="52">
        <v>17</v>
      </c>
      <c r="B63" s="79" t="s">
        <v>62</v>
      </c>
      <c r="C63" s="79" t="s">
        <v>63</v>
      </c>
      <c r="D63" s="80">
        <f t="shared" ref="D63:I63" si="39">((D24/100)*$P$24)*$Q$2</f>
        <v>0</v>
      </c>
      <c r="E63" s="80">
        <f t="shared" si="39"/>
        <v>0</v>
      </c>
      <c r="F63" s="80">
        <f t="shared" si="39"/>
        <v>0</v>
      </c>
      <c r="G63" s="80">
        <f t="shared" si="39"/>
        <v>0</v>
      </c>
      <c r="H63" s="80">
        <f t="shared" si="39"/>
        <v>0</v>
      </c>
      <c r="I63" s="80">
        <f t="shared" si="39"/>
        <v>0</v>
      </c>
      <c r="J63" s="80"/>
      <c r="K63" s="80"/>
      <c r="L63" s="80"/>
      <c r="M63" s="80"/>
      <c r="N63" s="80"/>
      <c r="O63" s="80"/>
      <c r="P63" s="80">
        <f t="shared" si="6"/>
        <v>0</v>
      </c>
      <c r="Q63" s="81">
        <f t="shared" si="7"/>
        <v>0</v>
      </c>
    </row>
    <row r="64" spans="1:18" hidden="1" x14ac:dyDescent="0.2">
      <c r="A64" s="52"/>
      <c r="B64" s="79" t="s">
        <v>64</v>
      </c>
      <c r="C64" s="79" t="s">
        <v>63</v>
      </c>
      <c r="D64" s="80">
        <f t="shared" ref="D64:I64" si="40">((D24/100)*$P$24)*$Q$3</f>
        <v>0</v>
      </c>
      <c r="E64" s="80">
        <f t="shared" si="40"/>
        <v>0</v>
      </c>
      <c r="F64" s="80">
        <f t="shared" si="40"/>
        <v>0</v>
      </c>
      <c r="G64" s="80">
        <f t="shared" si="40"/>
        <v>0</v>
      </c>
      <c r="H64" s="80">
        <f t="shared" si="40"/>
        <v>0</v>
      </c>
      <c r="I64" s="80">
        <f t="shared" si="40"/>
        <v>0</v>
      </c>
      <c r="J64" s="80"/>
      <c r="K64" s="80"/>
      <c r="L64" s="80"/>
      <c r="M64" s="80"/>
      <c r="N64" s="80"/>
      <c r="O64" s="80"/>
      <c r="P64" s="80">
        <f t="shared" si="6"/>
        <v>0</v>
      </c>
      <c r="Q64" s="81">
        <f t="shared" si="7"/>
        <v>0</v>
      </c>
      <c r="R64" s="82"/>
    </row>
    <row r="65" spans="1:20" hidden="1" x14ac:dyDescent="0.2">
      <c r="A65" s="52">
        <v>18</v>
      </c>
      <c r="B65" s="79" t="s">
        <v>62</v>
      </c>
      <c r="C65" s="79" t="s">
        <v>63</v>
      </c>
      <c r="D65" s="80">
        <f t="shared" ref="D65:I65" si="41">((D25/100)*$P$25)*$Q$2</f>
        <v>0</v>
      </c>
      <c r="E65" s="80">
        <f t="shared" si="41"/>
        <v>0</v>
      </c>
      <c r="F65" s="80">
        <f t="shared" si="41"/>
        <v>0</v>
      </c>
      <c r="G65" s="80">
        <f t="shared" si="41"/>
        <v>0</v>
      </c>
      <c r="H65" s="80">
        <f t="shared" si="41"/>
        <v>0</v>
      </c>
      <c r="I65" s="80">
        <f t="shared" si="41"/>
        <v>0</v>
      </c>
      <c r="J65" s="80"/>
      <c r="K65" s="80"/>
      <c r="L65" s="80"/>
      <c r="M65" s="80"/>
      <c r="N65" s="80"/>
      <c r="O65" s="80"/>
      <c r="P65" s="80">
        <f t="shared" si="6"/>
        <v>0</v>
      </c>
      <c r="Q65" s="81">
        <f t="shared" si="7"/>
        <v>0</v>
      </c>
    </row>
    <row r="66" spans="1:20" hidden="1" x14ac:dyDescent="0.2">
      <c r="A66" s="83"/>
      <c r="B66" s="84" t="s">
        <v>64</v>
      </c>
      <c r="C66" s="84" t="s">
        <v>63</v>
      </c>
      <c r="D66" s="85">
        <f t="shared" ref="D66:I66" si="42">((D25/100)*$P$25)*$Q$3</f>
        <v>0</v>
      </c>
      <c r="E66" s="85">
        <f t="shared" si="42"/>
        <v>0</v>
      </c>
      <c r="F66" s="85">
        <f t="shared" si="42"/>
        <v>0</v>
      </c>
      <c r="G66" s="85">
        <f t="shared" si="42"/>
        <v>0</v>
      </c>
      <c r="H66" s="85">
        <f t="shared" si="42"/>
        <v>0</v>
      </c>
      <c r="I66" s="85">
        <f t="shared" si="42"/>
        <v>0</v>
      </c>
      <c r="J66" s="85"/>
      <c r="K66" s="85"/>
      <c r="L66" s="85"/>
      <c r="M66" s="85"/>
      <c r="N66" s="85"/>
      <c r="O66" s="85"/>
      <c r="P66" s="80">
        <f t="shared" si="6"/>
        <v>0</v>
      </c>
      <c r="Q66" s="81">
        <f t="shared" si="7"/>
        <v>0</v>
      </c>
      <c r="R66" s="86"/>
    </row>
    <row r="67" spans="1:20" ht="13.5" thickTop="1" x14ac:dyDescent="0.2">
      <c r="A67" s="87"/>
      <c r="B67" s="88"/>
      <c r="C67" s="88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90"/>
    </row>
    <row r="68" spans="1:20" x14ac:dyDescent="0.2">
      <c r="A68" s="276" t="s">
        <v>87</v>
      </c>
      <c r="B68" s="91" t="s">
        <v>125</v>
      </c>
      <c r="C68" s="91" t="s">
        <v>63</v>
      </c>
      <c r="D68" s="124">
        <f>SUMIF($B$31:$B$66,"FINANCIAMENTO",D$31:D$66)</f>
        <v>0</v>
      </c>
      <c r="E68" s="124">
        <f t="shared" ref="E68:Q68" si="43">SUMIF($B$31:$B$66,"FINANCIAMENTO",E$31:E$66)</f>
        <v>0</v>
      </c>
      <c r="F68" s="124">
        <f>SUMIF($B$31:$B$66,"FINANCIAMENTO",F$31:F$66)-0.01</f>
        <v>506131.3452950088</v>
      </c>
      <c r="G68" s="124">
        <f t="shared" ref="G68:O68" si="44">SUMIF($B$31:$B$66,"FINANCIAMENTO",G$31:G$66)-0.01</f>
        <v>485135.69287800719</v>
      </c>
      <c r="H68" s="124">
        <f t="shared" si="44"/>
        <v>485135.69287800719</v>
      </c>
      <c r="I68" s="124">
        <f t="shared" si="44"/>
        <v>523597.22663264902</v>
      </c>
      <c r="J68" s="124">
        <f t="shared" si="44"/>
        <v>-0.01</v>
      </c>
      <c r="K68" s="124">
        <f t="shared" si="44"/>
        <v>-0.01</v>
      </c>
      <c r="L68" s="124">
        <f t="shared" si="44"/>
        <v>-0.01</v>
      </c>
      <c r="M68" s="124">
        <f t="shared" si="44"/>
        <v>-0.01</v>
      </c>
      <c r="N68" s="124">
        <f t="shared" si="44"/>
        <v>-0.01</v>
      </c>
      <c r="O68" s="124">
        <f t="shared" si="44"/>
        <v>-0.01</v>
      </c>
      <c r="P68" s="125">
        <f>SUMIF($B$31:$B$66,"FINANCIAMENTO",P$31:P$66)</f>
        <v>1999999.9976836722</v>
      </c>
      <c r="Q68" s="92">
        <f t="shared" si="43"/>
        <v>0.96513653694900248</v>
      </c>
      <c r="S68" s="122"/>
      <c r="T68" s="122"/>
    </row>
    <row r="69" spans="1:20" x14ac:dyDescent="0.2">
      <c r="A69" s="277"/>
      <c r="B69" s="93" t="s">
        <v>64</v>
      </c>
      <c r="C69" s="93" t="s">
        <v>63</v>
      </c>
      <c r="D69" s="124">
        <f>SUMIF($B$31:$B$66,"CONTRAPARTIDA",D$31:D$66)</f>
        <v>0</v>
      </c>
      <c r="E69" s="124">
        <f t="shared" ref="E69:Q69" si="45">SUMIF($B$31:$B$66,"CONTRAPARTIDA",E$31:E$66)</f>
        <v>0</v>
      </c>
      <c r="F69" s="124">
        <f t="shared" si="45"/>
        <v>18282.896904991205</v>
      </c>
      <c r="G69" s="124">
        <f t="shared" si="45"/>
        <v>17524.474521992764</v>
      </c>
      <c r="H69" s="124">
        <f t="shared" si="45"/>
        <v>17524.474521992764</v>
      </c>
      <c r="I69" s="124">
        <f t="shared" si="45"/>
        <v>18913.813967350954</v>
      </c>
      <c r="J69" s="124">
        <f t="shared" si="45"/>
        <v>0</v>
      </c>
      <c r="K69" s="124">
        <f t="shared" si="45"/>
        <v>0</v>
      </c>
      <c r="L69" s="124">
        <f t="shared" si="45"/>
        <v>0</v>
      </c>
      <c r="M69" s="124">
        <f t="shared" si="45"/>
        <v>0</v>
      </c>
      <c r="N69" s="124">
        <f t="shared" si="45"/>
        <v>0</v>
      </c>
      <c r="O69" s="124">
        <f t="shared" si="45"/>
        <v>0</v>
      </c>
      <c r="P69" s="125">
        <f>SUMIF($B$31:$B$66,"CONTRAPARTIDA",P$31:P$66)</f>
        <v>72245.659916327684</v>
      </c>
      <c r="Q69" s="92">
        <f t="shared" si="45"/>
        <v>3.4863463050997537E-2</v>
      </c>
      <c r="S69" s="122"/>
      <c r="T69" s="122"/>
    </row>
    <row r="70" spans="1:20" x14ac:dyDescent="0.2">
      <c r="A70" s="94"/>
      <c r="B70" s="88"/>
      <c r="C70" s="88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90"/>
      <c r="S70" s="122"/>
      <c r="T70" s="122"/>
    </row>
    <row r="71" spans="1:20" ht="13.5" thickBot="1" x14ac:dyDescent="0.25">
      <c r="A71" s="95" t="s">
        <v>65</v>
      </c>
      <c r="B71" s="96"/>
      <c r="C71" s="97" t="s">
        <v>63</v>
      </c>
      <c r="D71" s="98">
        <f t="shared" ref="D71:E71" si="46">SUM(D68:D69)</f>
        <v>0</v>
      </c>
      <c r="E71" s="98">
        <f t="shared" si="46"/>
        <v>0</v>
      </c>
      <c r="F71" s="98">
        <f>SUM(F68:F69)+0.01</f>
        <v>524414.25219999999</v>
      </c>
      <c r="G71" s="98">
        <f t="shared" ref="G71:O71" si="47">SUM(G68:G69)+0.01</f>
        <v>502660.17739999999</v>
      </c>
      <c r="H71" s="98">
        <f t="shared" si="47"/>
        <v>502660.17739999999</v>
      </c>
      <c r="I71" s="98">
        <f t="shared" si="47"/>
        <v>542511.05059999996</v>
      </c>
      <c r="J71" s="98">
        <f t="shared" si="47"/>
        <v>0</v>
      </c>
      <c r="K71" s="98">
        <f t="shared" si="47"/>
        <v>0</v>
      </c>
      <c r="L71" s="98">
        <f t="shared" si="47"/>
        <v>0</v>
      </c>
      <c r="M71" s="98">
        <f t="shared" si="47"/>
        <v>0</v>
      </c>
      <c r="N71" s="98">
        <f t="shared" si="47"/>
        <v>0</v>
      </c>
      <c r="O71" s="98">
        <f t="shared" si="47"/>
        <v>0</v>
      </c>
      <c r="P71" s="99">
        <f>P68+P69</f>
        <v>2072245.6576</v>
      </c>
      <c r="Q71" s="100">
        <f>SUM(Q68:Q69)</f>
        <v>1</v>
      </c>
      <c r="R71" s="122"/>
    </row>
    <row r="72" spans="1:20" ht="14.25" thickTop="1" thickBot="1" x14ac:dyDescent="0.25">
      <c r="A72" s="101" t="s">
        <v>66</v>
      </c>
      <c r="B72" s="102"/>
      <c r="C72" s="103" t="s">
        <v>63</v>
      </c>
      <c r="D72" s="104">
        <f t="shared" ref="D72:P72" si="48">IF($P$71=0,0,D71/$P$71)</f>
        <v>0</v>
      </c>
      <c r="E72" s="104">
        <f t="shared" si="48"/>
        <v>0</v>
      </c>
      <c r="F72" s="104">
        <f t="shared" si="48"/>
        <v>0.25306567794059592</v>
      </c>
      <c r="G72" s="104">
        <f t="shared" si="48"/>
        <v>0.24256785171993692</v>
      </c>
      <c r="H72" s="263">
        <f t="shared" si="48"/>
        <v>0.24256785171993692</v>
      </c>
      <c r="I72" s="263">
        <f t="shared" si="48"/>
        <v>0.26179861861953019</v>
      </c>
      <c r="J72" s="263">
        <f t="shared" si="48"/>
        <v>0</v>
      </c>
      <c r="K72" s="263">
        <f t="shared" si="48"/>
        <v>0</v>
      </c>
      <c r="L72" s="263">
        <f t="shared" si="48"/>
        <v>0</v>
      </c>
      <c r="M72" s="263">
        <f t="shared" si="48"/>
        <v>0</v>
      </c>
      <c r="N72" s="263">
        <f t="shared" si="48"/>
        <v>0</v>
      </c>
      <c r="O72" s="263">
        <f t="shared" si="48"/>
        <v>0</v>
      </c>
      <c r="P72" s="263">
        <f t="shared" si="48"/>
        <v>1</v>
      </c>
      <c r="Q72" s="264">
        <f>SUM(Q68:Q69)</f>
        <v>1</v>
      </c>
    </row>
    <row r="73" spans="1:20" ht="13.5" thickTop="1" x14ac:dyDescent="0.2">
      <c r="A73" s="105"/>
      <c r="B73" s="106"/>
      <c r="C73" s="107" t="s">
        <v>67</v>
      </c>
      <c r="D73" s="108"/>
      <c r="E73" s="108"/>
      <c r="F73" s="109"/>
      <c r="G73" s="110"/>
      <c r="H73" s="265" t="s">
        <v>68</v>
      </c>
      <c r="I73" s="283">
        <v>43067</v>
      </c>
      <c r="J73" s="284"/>
      <c r="K73" s="284"/>
      <c r="L73" s="284"/>
      <c r="M73" s="284"/>
      <c r="N73" s="284"/>
      <c r="O73" s="284"/>
      <c r="P73" s="284"/>
      <c r="Q73" s="285"/>
    </row>
    <row r="74" spans="1:20" ht="186" customHeight="1" thickBot="1" x14ac:dyDescent="0.25">
      <c r="A74" s="111"/>
      <c r="B74" s="112"/>
      <c r="C74" s="269"/>
      <c r="D74" s="270"/>
      <c r="E74" s="270"/>
      <c r="F74" s="270"/>
      <c r="G74" s="270"/>
      <c r="H74" s="270"/>
      <c r="I74" s="270"/>
      <c r="J74" s="270"/>
      <c r="K74" s="270"/>
      <c r="L74" s="270"/>
      <c r="M74" s="270"/>
      <c r="N74" s="270"/>
      <c r="O74" s="270"/>
      <c r="P74" s="270"/>
      <c r="Q74" s="271"/>
    </row>
  </sheetData>
  <mergeCells count="8">
    <mergeCell ref="D1:Q1"/>
    <mergeCell ref="C74:Q74"/>
    <mergeCell ref="B4:Q4"/>
    <mergeCell ref="A68:A69"/>
    <mergeCell ref="B2:D2"/>
    <mergeCell ref="B3:D3"/>
    <mergeCell ref="A1:B1"/>
    <mergeCell ref="I73:Q73"/>
  </mergeCells>
  <printOptions horizontalCentered="1"/>
  <pageMargins left="0.59055118110236227" right="0.59055118110236227" top="0.98425196850393704" bottom="0.59055118110236227" header="0.51181102362204722" footer="0.51181102362204722"/>
  <pageSetup paperSize="9" scale="68" orientation="portrait" horizontalDpi="4294967294" verticalDpi="4294967294" r:id="rId1"/>
  <headerFooter alignWithMargins="0"/>
  <rowBreaks count="1" manualBreakCount="1">
    <brk id="16" max="16" man="1"/>
  </rowBreaks>
  <ignoredErrors>
    <ignoredError sqref="P13:P16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showGridLines="0" showZeros="0" view="pageBreakPreview" topLeftCell="A18" zoomScale="85" zoomScaleNormal="100" zoomScaleSheetLayoutView="85" workbookViewId="0">
      <selection activeCell="H33" sqref="H33"/>
    </sheetView>
  </sheetViews>
  <sheetFormatPr defaultColWidth="21.6640625" defaultRowHeight="12.75" x14ac:dyDescent="0.2"/>
  <cols>
    <col min="1" max="1" width="12.6640625" style="10" customWidth="1"/>
    <col min="2" max="2" width="13" style="10" customWidth="1"/>
    <col min="3" max="3" width="83.83203125" style="1" customWidth="1"/>
    <col min="4" max="4" width="6.5" style="1" customWidth="1"/>
    <col min="5" max="6" width="12.83203125" style="1" customWidth="1"/>
    <col min="7" max="8" width="14.1640625" style="1" customWidth="1"/>
    <col min="9" max="9" width="12.1640625" style="1" customWidth="1"/>
    <col min="10" max="11" width="15.83203125" style="1" customWidth="1"/>
    <col min="12" max="14" width="17.1640625" style="1" customWidth="1"/>
    <col min="15" max="16384" width="21.6640625" style="1"/>
  </cols>
  <sheetData>
    <row r="1" spans="1:11" s="5" customFormat="1" ht="141" customHeight="1" thickBot="1" x14ac:dyDescent="0.25">
      <c r="A1" s="290"/>
      <c r="B1" s="291"/>
      <c r="C1" s="292" t="s">
        <v>8</v>
      </c>
      <c r="D1" s="292"/>
      <c r="E1" s="292"/>
      <c r="F1" s="292"/>
      <c r="G1" s="292"/>
      <c r="H1" s="292"/>
      <c r="I1" s="292"/>
      <c r="J1" s="292"/>
      <c r="K1" s="293"/>
    </row>
    <row r="2" spans="1:11" s="5" customFormat="1" ht="15" customHeight="1" thickBot="1" x14ac:dyDescent="0.25">
      <c r="A2" s="169" t="s">
        <v>42</v>
      </c>
      <c r="B2" s="170"/>
      <c r="C2" s="171" t="s">
        <v>80</v>
      </c>
      <c r="D2" s="297"/>
      <c r="E2" s="298"/>
      <c r="F2" s="298"/>
      <c r="G2" s="298"/>
      <c r="H2" s="298"/>
      <c r="I2" s="299"/>
      <c r="J2" s="172"/>
      <c r="K2" s="173"/>
    </row>
    <row r="3" spans="1:11" s="5" customFormat="1" ht="15" customHeight="1" thickBot="1" x14ac:dyDescent="0.25">
      <c r="A3" s="169" t="s">
        <v>43</v>
      </c>
      <c r="B3" s="170"/>
      <c r="C3" s="176" t="s">
        <v>92</v>
      </c>
      <c r="D3" s="300"/>
      <c r="E3" s="301"/>
      <c r="F3" s="301"/>
      <c r="G3" s="301"/>
      <c r="H3" s="301"/>
      <c r="I3" s="302"/>
      <c r="J3" s="177"/>
      <c r="K3" s="178"/>
    </row>
    <row r="4" spans="1:11" s="5" customFormat="1" ht="29.25" customHeight="1" thickBot="1" x14ac:dyDescent="0.25">
      <c r="A4" s="174" t="s">
        <v>44</v>
      </c>
      <c r="B4" s="175"/>
      <c r="C4" s="287" t="s">
        <v>128</v>
      </c>
      <c r="D4" s="288"/>
      <c r="E4" s="288"/>
      <c r="F4" s="288"/>
      <c r="G4" s="288"/>
      <c r="H4" s="288"/>
      <c r="I4" s="288"/>
      <c r="J4" s="288"/>
      <c r="K4" s="289"/>
    </row>
    <row r="5" spans="1:11" ht="15" customHeight="1" thickBot="1" x14ac:dyDescent="0.25">
      <c r="A5" s="183" t="s">
        <v>22</v>
      </c>
      <c r="B5" s="183" t="s">
        <v>23</v>
      </c>
      <c r="C5" s="184" t="s">
        <v>7</v>
      </c>
      <c r="D5" s="186" t="s">
        <v>69</v>
      </c>
      <c r="E5" s="185" t="s">
        <v>9</v>
      </c>
      <c r="F5" s="181"/>
      <c r="G5" s="181"/>
      <c r="H5" s="181"/>
      <c r="I5" s="181"/>
      <c r="J5" s="181"/>
      <c r="K5" s="182"/>
    </row>
    <row r="6" spans="1:11" ht="48" customHeight="1" thickBot="1" x14ac:dyDescent="0.25">
      <c r="A6" s="222" t="s">
        <v>11</v>
      </c>
      <c r="B6" s="187"/>
      <c r="C6" s="188"/>
      <c r="D6" s="189"/>
      <c r="E6" s="190" t="s">
        <v>95</v>
      </c>
      <c r="F6" s="190" t="s">
        <v>126</v>
      </c>
      <c r="G6" s="191" t="s">
        <v>96</v>
      </c>
      <c r="H6" s="192" t="s">
        <v>32</v>
      </c>
      <c r="I6" s="192" t="s">
        <v>133</v>
      </c>
      <c r="J6" s="193"/>
      <c r="K6" s="223"/>
    </row>
    <row r="7" spans="1:11" ht="15" customHeight="1" thickBot="1" x14ac:dyDescent="0.25">
      <c r="A7" s="196" t="s">
        <v>33</v>
      </c>
      <c r="B7" s="197"/>
      <c r="C7" s="198" t="s">
        <v>28</v>
      </c>
      <c r="D7" s="199"/>
      <c r="E7" s="199"/>
      <c r="F7" s="199"/>
      <c r="G7" s="199"/>
      <c r="H7" s="199"/>
      <c r="I7" s="199"/>
      <c r="J7" s="199"/>
      <c r="K7" s="200">
        <f>SUM(J8:J8)</f>
        <v>0</v>
      </c>
    </row>
    <row r="8" spans="1:11" ht="15" customHeight="1" thickBot="1" x14ac:dyDescent="0.25">
      <c r="A8" s="224" t="s">
        <v>5</v>
      </c>
      <c r="B8" s="187" t="s">
        <v>14</v>
      </c>
      <c r="C8" s="201" t="s">
        <v>70</v>
      </c>
      <c r="D8" s="189" t="s">
        <v>4</v>
      </c>
      <c r="E8" s="202">
        <v>1</v>
      </c>
      <c r="F8" s="202">
        <v>1</v>
      </c>
      <c r="G8" s="202">
        <v>1</v>
      </c>
      <c r="H8" s="202">
        <f>E8+F8+G8</f>
        <v>3</v>
      </c>
      <c r="I8" s="163"/>
      <c r="J8" s="203"/>
      <c r="K8" s="225"/>
    </row>
    <row r="9" spans="1:11" ht="15" customHeight="1" thickBot="1" x14ac:dyDescent="0.25">
      <c r="A9" s="7" t="s">
        <v>13</v>
      </c>
      <c r="B9" s="6"/>
      <c r="C9" s="204" t="s">
        <v>24</v>
      </c>
      <c r="D9" s="205"/>
      <c r="E9" s="205"/>
      <c r="F9" s="205"/>
      <c r="G9" s="205"/>
      <c r="H9" s="206">
        <f t="shared" ref="H9:H39" si="0">E9+F9+G9</f>
        <v>0</v>
      </c>
      <c r="I9" s="207"/>
      <c r="J9" s="162"/>
      <c r="K9" s="208">
        <f>SUM(J10:J11)</f>
        <v>384275.14919999999</v>
      </c>
    </row>
    <row r="10" spans="1:11" ht="15" hidden="1" customHeight="1" x14ac:dyDescent="0.2">
      <c r="A10" s="226">
        <v>520100</v>
      </c>
      <c r="B10" s="179" t="s">
        <v>15</v>
      </c>
      <c r="C10" s="194" t="s">
        <v>88</v>
      </c>
      <c r="D10" s="180" t="s">
        <v>0</v>
      </c>
      <c r="E10" s="195"/>
      <c r="F10" s="195"/>
      <c r="G10" s="195"/>
      <c r="H10" s="195">
        <f t="shared" si="0"/>
        <v>0</v>
      </c>
      <c r="I10" s="133"/>
      <c r="J10" s="161"/>
      <c r="K10" s="227"/>
    </row>
    <row r="11" spans="1:11" ht="15" customHeight="1" thickBot="1" x14ac:dyDescent="0.25">
      <c r="A11" s="128">
        <v>505100</v>
      </c>
      <c r="B11" s="3" t="s">
        <v>15</v>
      </c>
      <c r="C11" s="131" t="s">
        <v>97</v>
      </c>
      <c r="D11" s="130" t="s">
        <v>0</v>
      </c>
      <c r="E11" s="11">
        <f>'CADERNETA DE CAMPO - GOV LUPION'!G32</f>
        <v>189.53999999999996</v>
      </c>
      <c r="F11" s="11">
        <f>'CADERNETA DE CAMPO-AV. AMERICAS'!G46</f>
        <v>1178.7</v>
      </c>
      <c r="G11" s="11">
        <f>'CADERNETA DE CAMPO - CATANDUVAS'!G15</f>
        <v>308.27999999999997</v>
      </c>
      <c r="H11" s="11">
        <f t="shared" si="0"/>
        <v>1676.52</v>
      </c>
      <c r="I11" s="132">
        <v>229.21</v>
      </c>
      <c r="J11" s="160">
        <f>H11*I11</f>
        <v>384275.14919999999</v>
      </c>
      <c r="K11" s="4"/>
    </row>
    <row r="12" spans="1:11" ht="15" hidden="1" customHeight="1" thickBot="1" x14ac:dyDescent="0.25">
      <c r="A12" s="228" t="s">
        <v>16</v>
      </c>
      <c r="B12" s="166"/>
      <c r="C12" s="167" t="s">
        <v>29</v>
      </c>
      <c r="D12" s="165"/>
      <c r="E12" s="165"/>
      <c r="F12" s="165"/>
      <c r="G12" s="165"/>
      <c r="H12" s="11">
        <f t="shared" si="0"/>
        <v>0</v>
      </c>
      <c r="I12" s="168"/>
      <c r="J12" s="160"/>
      <c r="K12" s="229">
        <f>SUM(J13:J14)</f>
        <v>0</v>
      </c>
    </row>
    <row r="13" spans="1:11" ht="15" hidden="1" customHeight="1" x14ac:dyDescent="0.2">
      <c r="A13" s="2">
        <v>511100</v>
      </c>
      <c r="B13" s="3" t="s">
        <v>15</v>
      </c>
      <c r="C13" s="129" t="s">
        <v>71</v>
      </c>
      <c r="D13" s="130" t="s">
        <v>1</v>
      </c>
      <c r="E13" s="11"/>
      <c r="F13" s="11"/>
      <c r="G13" s="11"/>
      <c r="H13" s="11">
        <f t="shared" si="0"/>
        <v>0</v>
      </c>
      <c r="I13" s="132"/>
      <c r="J13" s="160"/>
      <c r="K13" s="4"/>
    </row>
    <row r="14" spans="1:11" ht="15" hidden="1" customHeight="1" thickBot="1" x14ac:dyDescent="0.25">
      <c r="A14" s="230">
        <v>531000</v>
      </c>
      <c r="B14" s="209" t="s">
        <v>15</v>
      </c>
      <c r="C14" s="210" t="s">
        <v>17</v>
      </c>
      <c r="D14" s="211" t="s">
        <v>0</v>
      </c>
      <c r="E14" s="212"/>
      <c r="F14" s="212"/>
      <c r="G14" s="212"/>
      <c r="H14" s="212">
        <f t="shared" si="0"/>
        <v>0</v>
      </c>
      <c r="I14" s="213"/>
      <c r="J14" s="164"/>
      <c r="K14" s="231"/>
    </row>
    <row r="15" spans="1:11" ht="15" customHeight="1" thickBot="1" x14ac:dyDescent="0.25">
      <c r="A15" s="7" t="s">
        <v>16</v>
      </c>
      <c r="B15" s="6"/>
      <c r="C15" s="204" t="s">
        <v>25</v>
      </c>
      <c r="D15" s="205"/>
      <c r="E15" s="205"/>
      <c r="F15" s="205"/>
      <c r="G15" s="205"/>
      <c r="H15" s="206">
        <f t="shared" si="0"/>
        <v>0</v>
      </c>
      <c r="I15" s="207"/>
      <c r="J15" s="162"/>
      <c r="K15" s="208">
        <f>SUM(J16:J29)</f>
        <v>1517787.0892400001</v>
      </c>
    </row>
    <row r="16" spans="1:11" ht="15" customHeight="1" x14ac:dyDescent="0.2">
      <c r="A16" s="232" t="s">
        <v>89</v>
      </c>
      <c r="B16" s="214" t="s">
        <v>90</v>
      </c>
      <c r="C16" s="194" t="s">
        <v>91</v>
      </c>
      <c r="D16" s="180" t="s">
        <v>1</v>
      </c>
      <c r="E16" s="195">
        <f>'CADERNETA DE CAMPO - GOV LUPION'!F60</f>
        <v>3159</v>
      </c>
      <c r="F16" s="195">
        <f>'CADERNETA DE CAMPO-AV. AMERICAS'!F88</f>
        <v>19645</v>
      </c>
      <c r="G16" s="195">
        <f>'CADERNETA DE CAMPO - CATANDUVAS'!F26</f>
        <v>5138</v>
      </c>
      <c r="H16" s="195">
        <f t="shared" si="0"/>
        <v>27942</v>
      </c>
      <c r="I16" s="133">
        <v>1.84</v>
      </c>
      <c r="J16" s="160">
        <f t="shared" ref="J16:J17" si="1">H16*I16</f>
        <v>51413.279999999999</v>
      </c>
      <c r="K16" s="227"/>
    </row>
    <row r="17" spans="1:11" ht="15" hidden="1" customHeight="1" x14ac:dyDescent="0.2">
      <c r="A17" s="8" t="s">
        <v>77</v>
      </c>
      <c r="B17" s="9" t="s">
        <v>15</v>
      </c>
      <c r="C17" s="129" t="s">
        <v>78</v>
      </c>
      <c r="D17" s="130" t="s">
        <v>1</v>
      </c>
      <c r="E17" s="11"/>
      <c r="F17" s="11"/>
      <c r="G17" s="11"/>
      <c r="H17" s="11">
        <f t="shared" si="0"/>
        <v>0</v>
      </c>
      <c r="I17" s="132"/>
      <c r="J17" s="160">
        <f t="shared" si="1"/>
        <v>0</v>
      </c>
      <c r="K17" s="4"/>
    </row>
    <row r="18" spans="1:11" ht="15" customHeight="1" x14ac:dyDescent="0.2">
      <c r="A18" s="8">
        <v>561100</v>
      </c>
      <c r="B18" s="9" t="s">
        <v>15</v>
      </c>
      <c r="C18" s="129" t="s">
        <v>75</v>
      </c>
      <c r="D18" s="130" t="s">
        <v>1</v>
      </c>
      <c r="E18" s="11">
        <f>E16</f>
        <v>3159</v>
      </c>
      <c r="F18" s="11">
        <f t="shared" ref="F18:G18" si="2">F16</f>
        <v>19645</v>
      </c>
      <c r="G18" s="11">
        <f t="shared" si="2"/>
        <v>5138</v>
      </c>
      <c r="H18" s="11">
        <f t="shared" si="0"/>
        <v>27942</v>
      </c>
      <c r="I18" s="132">
        <v>0.24</v>
      </c>
      <c r="J18" s="160">
        <f>H18*I18</f>
        <v>6706.08</v>
      </c>
      <c r="K18" s="4"/>
    </row>
    <row r="19" spans="1:11" ht="15" customHeight="1" x14ac:dyDescent="0.2">
      <c r="A19" s="8">
        <v>589420</v>
      </c>
      <c r="B19" s="9" t="s">
        <v>15</v>
      </c>
      <c r="C19" s="129" t="s">
        <v>130</v>
      </c>
      <c r="D19" s="130" t="s">
        <v>3</v>
      </c>
      <c r="E19" s="11">
        <f>E18*0.0005</f>
        <v>1.5795000000000001</v>
      </c>
      <c r="F19" s="11">
        <f t="shared" ref="F19:H19" si="3">F18*0.0005</f>
        <v>9.8224999999999998</v>
      </c>
      <c r="G19" s="11">
        <f t="shared" si="3"/>
        <v>2.569</v>
      </c>
      <c r="H19" s="11">
        <f t="shared" si="3"/>
        <v>13.971</v>
      </c>
      <c r="I19" s="132">
        <v>2299.44</v>
      </c>
      <c r="J19" s="160">
        <f t="shared" ref="J19:J33" si="4">H19*I19</f>
        <v>32125.47624</v>
      </c>
      <c r="K19" s="4"/>
    </row>
    <row r="20" spans="1:11" x14ac:dyDescent="0.2">
      <c r="A20" s="128">
        <v>570400</v>
      </c>
      <c r="B20" s="3" t="s">
        <v>15</v>
      </c>
      <c r="C20" s="129" t="s">
        <v>131</v>
      </c>
      <c r="D20" s="130" t="s">
        <v>3</v>
      </c>
      <c r="E20" s="11">
        <f>E16*0.06*2.5</f>
        <v>473.84999999999997</v>
      </c>
      <c r="F20" s="11">
        <f>F16*0.06*2.5</f>
        <v>2946.75</v>
      </c>
      <c r="G20" s="11">
        <f>G16*0.06*2.5</f>
        <v>770.69999999999993</v>
      </c>
      <c r="H20" s="11">
        <f>E20+F20+G20</f>
        <v>4191.3</v>
      </c>
      <c r="I20" s="132">
        <v>182.41</v>
      </c>
      <c r="J20" s="160">
        <f t="shared" si="4"/>
        <v>764535.03300000005</v>
      </c>
      <c r="K20" s="4"/>
    </row>
    <row r="21" spans="1:11" ht="15" hidden="1" customHeight="1" thickBot="1" x14ac:dyDescent="0.25">
      <c r="A21" s="228" t="s">
        <v>12</v>
      </c>
      <c r="B21" s="3" t="s">
        <v>15</v>
      </c>
      <c r="C21" s="167" t="s">
        <v>26</v>
      </c>
      <c r="D21" s="165"/>
      <c r="E21" s="165"/>
      <c r="F21" s="165"/>
      <c r="G21" s="165"/>
      <c r="H21" s="11">
        <f t="shared" si="0"/>
        <v>0</v>
      </c>
      <c r="I21" s="168"/>
      <c r="J21" s="160">
        <f t="shared" si="4"/>
        <v>0</v>
      </c>
      <c r="K21" s="229">
        <f>SUM(J22:J23)</f>
        <v>0</v>
      </c>
    </row>
    <row r="22" spans="1:11" ht="15" hidden="1" customHeight="1" x14ac:dyDescent="0.2">
      <c r="A22" s="2" t="s">
        <v>83</v>
      </c>
      <c r="B22" s="3" t="s">
        <v>15</v>
      </c>
      <c r="C22" s="129" t="s">
        <v>84</v>
      </c>
      <c r="D22" s="130" t="s">
        <v>2</v>
      </c>
      <c r="E22" s="11"/>
      <c r="F22" s="11"/>
      <c r="G22" s="11"/>
      <c r="H22" s="11">
        <f t="shared" si="0"/>
        <v>0</v>
      </c>
      <c r="I22" s="132"/>
      <c r="J22" s="160">
        <f t="shared" si="4"/>
        <v>0</v>
      </c>
      <c r="K22" s="4"/>
    </row>
    <row r="23" spans="1:11" ht="15" hidden="1" customHeight="1" thickBot="1" x14ac:dyDescent="0.25">
      <c r="A23" s="2">
        <v>810150</v>
      </c>
      <c r="B23" s="3" t="s">
        <v>15</v>
      </c>
      <c r="C23" s="129" t="s">
        <v>20</v>
      </c>
      <c r="D23" s="130" t="s">
        <v>2</v>
      </c>
      <c r="E23" s="11"/>
      <c r="F23" s="11"/>
      <c r="G23" s="11"/>
      <c r="H23" s="11">
        <f t="shared" si="0"/>
        <v>0</v>
      </c>
      <c r="I23" s="132"/>
      <c r="J23" s="160">
        <f t="shared" si="4"/>
        <v>0</v>
      </c>
      <c r="K23" s="4"/>
    </row>
    <row r="24" spans="1:11" ht="15" hidden="1" customHeight="1" thickBot="1" x14ac:dyDescent="0.25">
      <c r="A24" s="228" t="s">
        <v>19</v>
      </c>
      <c r="B24" s="3" t="s">
        <v>15</v>
      </c>
      <c r="C24" s="167" t="s">
        <v>30</v>
      </c>
      <c r="D24" s="165"/>
      <c r="E24" s="165"/>
      <c r="F24" s="165"/>
      <c r="G24" s="165"/>
      <c r="H24" s="11">
        <f t="shared" si="0"/>
        <v>0</v>
      </c>
      <c r="I24" s="168"/>
      <c r="J24" s="160">
        <f t="shared" si="4"/>
        <v>0</v>
      </c>
      <c r="K24" s="229">
        <f>SUM(J25:J28)</f>
        <v>0</v>
      </c>
    </row>
    <row r="25" spans="1:11" ht="15" hidden="1" customHeight="1" x14ac:dyDescent="0.2">
      <c r="A25" s="2">
        <v>606700</v>
      </c>
      <c r="B25" s="3" t="s">
        <v>15</v>
      </c>
      <c r="C25" s="129" t="s">
        <v>21</v>
      </c>
      <c r="D25" s="130" t="s">
        <v>0</v>
      </c>
      <c r="E25" s="11"/>
      <c r="F25" s="11"/>
      <c r="G25" s="11"/>
      <c r="H25" s="11">
        <f t="shared" si="0"/>
        <v>0</v>
      </c>
      <c r="I25" s="132"/>
      <c r="J25" s="160">
        <f t="shared" si="4"/>
        <v>0</v>
      </c>
      <c r="K25" s="4"/>
    </row>
    <row r="26" spans="1:11" ht="15" hidden="1" customHeight="1" x14ac:dyDescent="0.2">
      <c r="A26" s="2" t="s">
        <v>81</v>
      </c>
      <c r="B26" s="3" t="s">
        <v>15</v>
      </c>
      <c r="C26" s="129" t="s">
        <v>82</v>
      </c>
      <c r="D26" s="130" t="s">
        <v>1</v>
      </c>
      <c r="E26" s="11"/>
      <c r="F26" s="11"/>
      <c r="G26" s="11"/>
      <c r="H26" s="11">
        <f t="shared" si="0"/>
        <v>0</v>
      </c>
      <c r="I26" s="132"/>
      <c r="J26" s="160">
        <f t="shared" si="4"/>
        <v>0</v>
      </c>
      <c r="K26" s="4"/>
    </row>
    <row r="27" spans="1:11" ht="15" hidden="1" customHeight="1" x14ac:dyDescent="0.2">
      <c r="A27" s="2">
        <v>531000</v>
      </c>
      <c r="B27" s="3" t="s">
        <v>15</v>
      </c>
      <c r="C27" s="129" t="s">
        <v>93</v>
      </c>
      <c r="D27" s="130" t="s">
        <v>0</v>
      </c>
      <c r="E27" s="11"/>
      <c r="F27" s="11"/>
      <c r="G27" s="11"/>
      <c r="H27" s="11">
        <f t="shared" si="0"/>
        <v>0</v>
      </c>
      <c r="I27" s="132"/>
      <c r="J27" s="160">
        <f t="shared" si="4"/>
        <v>0</v>
      </c>
      <c r="K27" s="4"/>
    </row>
    <row r="28" spans="1:11" ht="15" hidden="1" customHeight="1" thickBot="1" x14ac:dyDescent="0.25">
      <c r="A28" s="230" t="s">
        <v>86</v>
      </c>
      <c r="B28" s="3" t="s">
        <v>15</v>
      </c>
      <c r="C28" s="210" t="s">
        <v>85</v>
      </c>
      <c r="D28" s="211" t="s">
        <v>4</v>
      </c>
      <c r="E28" s="212"/>
      <c r="F28" s="212"/>
      <c r="G28" s="212"/>
      <c r="H28" s="212">
        <f t="shared" si="0"/>
        <v>0</v>
      </c>
      <c r="I28" s="213"/>
      <c r="J28" s="160">
        <f t="shared" si="4"/>
        <v>0</v>
      </c>
      <c r="K28" s="231"/>
    </row>
    <row r="29" spans="1:11" ht="15" customHeight="1" thickBot="1" x14ac:dyDescent="0.25">
      <c r="A29" s="224">
        <v>589000</v>
      </c>
      <c r="B29" s="3" t="s">
        <v>15</v>
      </c>
      <c r="C29" s="201" t="s">
        <v>132</v>
      </c>
      <c r="D29" s="189" t="s">
        <v>3</v>
      </c>
      <c r="E29" s="202">
        <f>E20*0.057</f>
        <v>27.009449999999998</v>
      </c>
      <c r="F29" s="202">
        <f t="shared" ref="F29:G29" si="5">F20*0.057</f>
        <v>167.96475000000001</v>
      </c>
      <c r="G29" s="202">
        <f t="shared" si="5"/>
        <v>43.929899999999996</v>
      </c>
      <c r="H29" s="202">
        <f>H20*0.057</f>
        <v>238.90410000000003</v>
      </c>
      <c r="I29" s="163">
        <v>2775.25</v>
      </c>
      <c r="J29" s="160">
        <v>663007.22</v>
      </c>
      <c r="K29" s="225"/>
    </row>
    <row r="30" spans="1:11" ht="15" customHeight="1" thickBot="1" x14ac:dyDescent="0.25">
      <c r="A30" s="7" t="s">
        <v>18</v>
      </c>
      <c r="B30" s="6"/>
      <c r="C30" s="204" t="s">
        <v>31</v>
      </c>
      <c r="D30" s="205"/>
      <c r="E30" s="205"/>
      <c r="F30" s="205"/>
      <c r="G30" s="205"/>
      <c r="H30" s="206">
        <f t="shared" si="0"/>
        <v>0</v>
      </c>
      <c r="I30" s="207"/>
      <c r="J30" s="162"/>
      <c r="K30" s="208">
        <f>SUM(J31:J33)</f>
        <v>90483.991999999955</v>
      </c>
    </row>
    <row r="31" spans="1:11" ht="15" customHeight="1" x14ac:dyDescent="0.2">
      <c r="A31" s="233">
        <v>822200</v>
      </c>
      <c r="B31" s="215" t="s">
        <v>15</v>
      </c>
      <c r="C31" s="216" t="s">
        <v>135</v>
      </c>
      <c r="D31" s="217" t="s">
        <v>98</v>
      </c>
      <c r="E31" s="218">
        <v>12</v>
      </c>
      <c r="F31" s="218">
        <v>45</v>
      </c>
      <c r="G31" s="218">
        <v>3</v>
      </c>
      <c r="H31" s="195">
        <f t="shared" si="0"/>
        <v>60</v>
      </c>
      <c r="I31" s="219">
        <v>411.07</v>
      </c>
      <c r="J31" s="160">
        <f t="shared" si="4"/>
        <v>24664.2</v>
      </c>
      <c r="K31" s="234"/>
    </row>
    <row r="32" spans="1:11" ht="15" customHeight="1" x14ac:dyDescent="0.2">
      <c r="A32" s="236">
        <v>821300</v>
      </c>
      <c r="B32" s="237" t="s">
        <v>15</v>
      </c>
      <c r="C32" s="238" t="s">
        <v>134</v>
      </c>
      <c r="D32" s="189" t="s">
        <v>4</v>
      </c>
      <c r="E32" s="239">
        <v>12</v>
      </c>
      <c r="F32" s="239">
        <v>45</v>
      </c>
      <c r="G32" s="239">
        <v>3</v>
      </c>
      <c r="H32" s="202">
        <v>60</v>
      </c>
      <c r="I32" s="240">
        <v>576.52</v>
      </c>
      <c r="J32" s="160">
        <f t="shared" si="4"/>
        <v>34591.199999999997</v>
      </c>
      <c r="K32" s="241"/>
    </row>
    <row r="33" spans="1:11" ht="15" customHeight="1" thickBot="1" x14ac:dyDescent="0.25">
      <c r="A33" s="230">
        <v>822000</v>
      </c>
      <c r="B33" s="209" t="s">
        <v>15</v>
      </c>
      <c r="C33" s="210" t="s">
        <v>72</v>
      </c>
      <c r="D33" s="211" t="s">
        <v>1</v>
      </c>
      <c r="E33" s="212">
        <f>'CADERNETA DE CAMPO - GOV LUPION'!F134</f>
        <v>352.00000000000006</v>
      </c>
      <c r="F33" s="212">
        <f>'CADERNETA DE CAMPO-AV. AMERICAS'!F274</f>
        <v>1211.1999999999978</v>
      </c>
      <c r="G33" s="212">
        <f>'CADERNETA DE CAMPO - CATANDUVAS'!F60</f>
        <v>153.60000000000002</v>
      </c>
      <c r="H33" s="212">
        <f t="shared" si="0"/>
        <v>1716.7999999999979</v>
      </c>
      <c r="I33" s="213">
        <v>18.190000000000001</v>
      </c>
      <c r="J33" s="160">
        <f t="shared" si="4"/>
        <v>31228.591999999964</v>
      </c>
      <c r="K33" s="231"/>
    </row>
    <row r="34" spans="1:11" ht="54.95" hidden="1" customHeight="1" thickBot="1" x14ac:dyDescent="0.25">
      <c r="A34" s="7" t="s">
        <v>12</v>
      </c>
      <c r="B34" s="6"/>
      <c r="C34" s="221" t="s">
        <v>79</v>
      </c>
      <c r="D34" s="205" t="s">
        <v>76</v>
      </c>
      <c r="E34" s="205"/>
      <c r="F34" s="205"/>
      <c r="G34" s="205"/>
      <c r="H34" s="206">
        <f t="shared" si="0"/>
        <v>0</v>
      </c>
      <c r="I34" s="207"/>
      <c r="J34" s="162">
        <f t="shared" ref="J34:J39" si="6">ROUND(I34*H34,2)</f>
        <v>0</v>
      </c>
      <c r="K34" s="208">
        <f>SUM(J35:J39)</f>
        <v>0</v>
      </c>
    </row>
    <row r="35" spans="1:11" ht="15" hidden="1" customHeight="1" x14ac:dyDescent="0.2">
      <c r="A35" s="226" t="s">
        <v>34</v>
      </c>
      <c r="B35" s="179" t="s">
        <v>14</v>
      </c>
      <c r="C35" s="220" t="s">
        <v>35</v>
      </c>
      <c r="D35" s="180" t="s">
        <v>4</v>
      </c>
      <c r="E35" s="195">
        <v>4</v>
      </c>
      <c r="F35" s="195">
        <v>24</v>
      </c>
      <c r="G35" s="195">
        <v>6</v>
      </c>
      <c r="H35" s="195">
        <f t="shared" si="0"/>
        <v>34</v>
      </c>
      <c r="I35" s="133"/>
      <c r="J35" s="161">
        <f t="shared" si="6"/>
        <v>0</v>
      </c>
      <c r="K35" s="227"/>
    </row>
    <row r="36" spans="1:11" ht="15" hidden="1" customHeight="1" x14ac:dyDescent="0.2">
      <c r="A36" s="2" t="s">
        <v>36</v>
      </c>
      <c r="B36" s="3" t="s">
        <v>14</v>
      </c>
      <c r="C36" s="129" t="s">
        <v>37</v>
      </c>
      <c r="D36" s="130" t="s">
        <v>4</v>
      </c>
      <c r="E36" s="11">
        <v>4</v>
      </c>
      <c r="F36" s="11">
        <v>24</v>
      </c>
      <c r="G36" s="11">
        <v>6</v>
      </c>
      <c r="H36" s="11">
        <f t="shared" si="0"/>
        <v>34</v>
      </c>
      <c r="I36" s="132"/>
      <c r="J36" s="160">
        <f t="shared" si="6"/>
        <v>0</v>
      </c>
      <c r="K36" s="4"/>
    </row>
    <row r="37" spans="1:11" ht="15" hidden="1" customHeight="1" x14ac:dyDescent="0.2">
      <c r="A37" s="2" t="s">
        <v>38</v>
      </c>
      <c r="B37" s="3" t="s">
        <v>14</v>
      </c>
      <c r="C37" s="129" t="s">
        <v>39</v>
      </c>
      <c r="D37" s="130" t="s">
        <v>4</v>
      </c>
      <c r="E37" s="11">
        <v>4</v>
      </c>
      <c r="F37" s="11">
        <v>24</v>
      </c>
      <c r="G37" s="11">
        <v>6</v>
      </c>
      <c r="H37" s="11">
        <f t="shared" si="0"/>
        <v>34</v>
      </c>
      <c r="I37" s="132"/>
      <c r="J37" s="160">
        <f t="shared" si="6"/>
        <v>0</v>
      </c>
      <c r="K37" s="4"/>
    </row>
    <row r="38" spans="1:11" ht="15" hidden="1" customHeight="1" x14ac:dyDescent="0.2">
      <c r="A38" s="2"/>
      <c r="B38" s="3" t="s">
        <v>40</v>
      </c>
      <c r="C38" s="129" t="s">
        <v>74</v>
      </c>
      <c r="D38" s="130" t="s">
        <v>4</v>
      </c>
      <c r="E38" s="11">
        <v>4</v>
      </c>
      <c r="F38" s="11">
        <v>24</v>
      </c>
      <c r="G38" s="11">
        <v>6</v>
      </c>
      <c r="H38" s="11">
        <f t="shared" si="0"/>
        <v>34</v>
      </c>
      <c r="I38" s="132"/>
      <c r="J38" s="160">
        <f t="shared" si="6"/>
        <v>0</v>
      </c>
      <c r="K38" s="4"/>
    </row>
    <row r="39" spans="1:11" ht="27.95" hidden="1" customHeight="1" thickBot="1" x14ac:dyDescent="0.25">
      <c r="A39" s="2">
        <v>72872</v>
      </c>
      <c r="B39" s="3" t="s">
        <v>14</v>
      </c>
      <c r="C39" s="210" t="s">
        <v>73</v>
      </c>
      <c r="D39" s="130" t="s">
        <v>41</v>
      </c>
      <c r="E39" s="11">
        <v>1</v>
      </c>
      <c r="F39" s="11">
        <v>1</v>
      </c>
      <c r="G39" s="11">
        <v>1</v>
      </c>
      <c r="H39" s="11">
        <f t="shared" si="0"/>
        <v>3</v>
      </c>
      <c r="I39" s="132"/>
      <c r="J39" s="164">
        <f t="shared" si="6"/>
        <v>0</v>
      </c>
      <c r="K39" s="231"/>
    </row>
    <row r="40" spans="1:11" ht="15" customHeight="1" thickBot="1" x14ac:dyDescent="0.25">
      <c r="A40" s="235" t="s">
        <v>6</v>
      </c>
      <c r="B40" s="243"/>
      <c r="C40" s="244" t="s">
        <v>32</v>
      </c>
      <c r="D40" s="245"/>
      <c r="E40" s="246"/>
      <c r="F40" s="246"/>
      <c r="G40" s="246"/>
      <c r="H40" s="246"/>
      <c r="I40" s="247"/>
      <c r="J40" s="248"/>
      <c r="K40" s="248">
        <v>1992543.91</v>
      </c>
    </row>
    <row r="41" spans="1:11" ht="15" customHeight="1" thickBot="1" x14ac:dyDescent="0.25">
      <c r="A41" s="242"/>
      <c r="B41" s="255"/>
      <c r="C41" s="256" t="s">
        <v>136</v>
      </c>
      <c r="D41" s="257">
        <v>0.04</v>
      </c>
      <c r="E41" s="258"/>
      <c r="F41" s="258"/>
      <c r="G41" s="258"/>
      <c r="H41" s="258"/>
      <c r="I41" s="258"/>
      <c r="J41" s="259"/>
      <c r="K41" s="260">
        <f>K40*D41-0.01</f>
        <v>79701.746400000004</v>
      </c>
    </row>
    <row r="42" spans="1:11" ht="15" customHeight="1" thickBot="1" x14ac:dyDescent="0.25">
      <c r="A42" s="242"/>
      <c r="B42" s="249"/>
      <c r="C42" s="250"/>
      <c r="D42" s="251"/>
      <c r="E42" s="252"/>
      <c r="F42" s="252"/>
      <c r="G42" s="252"/>
      <c r="H42" s="252"/>
      <c r="I42" s="252"/>
      <c r="J42" s="253"/>
      <c r="K42" s="254">
        <f>SUM(K40:K41)</f>
        <v>2072245.6564</v>
      </c>
    </row>
    <row r="43" spans="1:11" ht="13.5" thickBot="1" x14ac:dyDescent="0.25"/>
    <row r="44" spans="1:11" ht="21" customHeight="1" thickBot="1" x14ac:dyDescent="0.25">
      <c r="A44" s="294" t="s">
        <v>129</v>
      </c>
      <c r="B44" s="295"/>
      <c r="C44" s="295"/>
      <c r="D44" s="295"/>
      <c r="E44" s="295"/>
      <c r="F44" s="296"/>
    </row>
    <row r="52" spans="3:11" ht="21.75" customHeight="1" x14ac:dyDescent="0.2">
      <c r="K52" s="123"/>
    </row>
    <row r="53" spans="3:11" ht="21.75" customHeight="1" x14ac:dyDescent="0.2">
      <c r="K53" s="123"/>
    </row>
    <row r="54" spans="3:11" ht="21.75" customHeight="1" x14ac:dyDescent="0.2">
      <c r="K54" s="123"/>
    </row>
    <row r="55" spans="3:11" x14ac:dyDescent="0.2">
      <c r="K55" s="113"/>
    </row>
    <row r="57" spans="3:11" ht="23.25" customHeight="1" x14ac:dyDescent="0.2">
      <c r="C57" s="286"/>
      <c r="D57" s="286"/>
      <c r="E57" s="286"/>
      <c r="F57" s="286"/>
      <c r="G57" s="286"/>
    </row>
    <row r="58" spans="3:11" ht="15" customHeight="1" x14ac:dyDescent="0.2">
      <c r="C58" s="126"/>
      <c r="D58" s="126"/>
    </row>
    <row r="59" spans="3:11" ht="15" customHeight="1" x14ac:dyDescent="0.2">
      <c r="C59" s="126"/>
      <c r="D59" s="126"/>
    </row>
    <row r="60" spans="3:11" ht="15" customHeight="1" x14ac:dyDescent="0.2">
      <c r="C60" s="126"/>
      <c r="D60" s="126"/>
    </row>
  </sheetData>
  <mergeCells count="6">
    <mergeCell ref="C57:G57"/>
    <mergeCell ref="C4:K4"/>
    <mergeCell ref="A1:B1"/>
    <mergeCell ref="C1:K1"/>
    <mergeCell ref="A44:F44"/>
    <mergeCell ref="D2:I3"/>
  </mergeCells>
  <phoneticPr fontId="0" type="noConversion"/>
  <pageMargins left="0.78740157480314965" right="0.39370078740157483" top="0.59055118110236227" bottom="0.39370078740157483" header="0.31496062992125984" footer="0.51181102362204722"/>
  <pageSetup paperSize="9" scale="49" fitToHeight="0" orientation="portrait" horizontalDpi="4294967294" verticalDpi="4294967294" r:id="rId1"/>
  <headerFooter alignWithMargins="0"/>
  <ignoredErrors>
    <ignoredError sqref="A7 A18 A12:A13 A9 A21 A33 A23:A25 A38" numberStoredAsText="1"/>
    <ignoredError sqref="E34 E9 E12 E21 E15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4"/>
  <sheetViews>
    <sheetView zoomScale="130" zoomScaleNormal="130" workbookViewId="0">
      <selection activeCell="H33" sqref="H33"/>
    </sheetView>
  </sheetViews>
  <sheetFormatPr defaultRowHeight="11.25" x14ac:dyDescent="0.2"/>
  <cols>
    <col min="3" max="3" width="7.5" bestFit="1" customWidth="1"/>
    <col min="4" max="4" width="11.6640625" bestFit="1" customWidth="1"/>
    <col min="5" max="5" width="9.83203125" bestFit="1" customWidth="1"/>
    <col min="6" max="6" width="10.6640625" bestFit="1" customWidth="1"/>
    <col min="7" max="7" width="14.6640625" bestFit="1" customWidth="1"/>
    <col min="8" max="8" width="12.5" customWidth="1"/>
    <col min="9" max="9" width="11.83203125" customWidth="1"/>
    <col min="11" max="11" width="12.83203125" customWidth="1"/>
  </cols>
  <sheetData>
    <row r="1" spans="1:11" ht="18.75" x14ac:dyDescent="0.3">
      <c r="A1" s="318" t="s">
        <v>99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</row>
    <row r="2" spans="1:11" x14ac:dyDescent="0.2">
      <c r="A2" s="319"/>
      <c r="B2" s="319"/>
      <c r="C2" s="319"/>
      <c r="D2" s="319"/>
      <c r="E2" s="319"/>
      <c r="F2" s="319"/>
      <c r="G2" s="319"/>
      <c r="H2" s="319"/>
      <c r="I2" s="319"/>
      <c r="J2" s="319"/>
      <c r="K2" s="319"/>
    </row>
    <row r="3" spans="1:11" ht="15" x14ac:dyDescent="0.25">
      <c r="A3" s="320" t="s">
        <v>106</v>
      </c>
      <c r="B3" s="320"/>
      <c r="C3" s="320"/>
      <c r="D3" s="320"/>
      <c r="E3" s="320"/>
      <c r="F3" s="320"/>
      <c r="G3" s="320"/>
      <c r="H3" s="320"/>
      <c r="I3" s="320"/>
      <c r="J3" s="320"/>
      <c r="K3" s="320"/>
    </row>
    <row r="4" spans="1:11" x14ac:dyDescent="0.2">
      <c r="A4" s="321" t="s">
        <v>127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</row>
    <row r="5" spans="1:11" ht="15.75" thickBot="1" x14ac:dyDescent="0.3">
      <c r="A5" s="320" t="s">
        <v>107</v>
      </c>
      <c r="B5" s="320"/>
      <c r="C5" s="320"/>
      <c r="D5" s="320"/>
      <c r="E5" s="320"/>
      <c r="F5" s="320"/>
      <c r="G5" s="320"/>
      <c r="H5" s="320"/>
      <c r="I5" s="320"/>
      <c r="J5" s="320"/>
      <c r="K5" s="320"/>
    </row>
    <row r="6" spans="1:11" ht="15" x14ac:dyDescent="0.25">
      <c r="A6" s="315" t="s">
        <v>108</v>
      </c>
      <c r="B6" s="316"/>
      <c r="C6" s="316"/>
      <c r="D6" s="316"/>
      <c r="E6" s="316"/>
      <c r="F6" s="316"/>
      <c r="G6" s="317"/>
    </row>
    <row r="7" spans="1:11" x14ac:dyDescent="0.2">
      <c r="A7" s="309" t="s">
        <v>100</v>
      </c>
      <c r="B7" s="310"/>
      <c r="C7" s="311" t="s">
        <v>110</v>
      </c>
      <c r="D7" s="312"/>
      <c r="E7" s="313"/>
      <c r="F7" s="306" t="s">
        <v>111</v>
      </c>
      <c r="G7" s="307"/>
    </row>
    <row r="8" spans="1:11" x14ac:dyDescent="0.2">
      <c r="A8" s="135" t="s">
        <v>101</v>
      </c>
      <c r="B8" s="134" t="s">
        <v>102</v>
      </c>
      <c r="C8" s="141" t="s">
        <v>104</v>
      </c>
      <c r="D8" s="134" t="s">
        <v>103</v>
      </c>
      <c r="E8" s="141" t="s">
        <v>105</v>
      </c>
      <c r="F8" s="141" t="s">
        <v>112</v>
      </c>
      <c r="G8" s="143" t="s">
        <v>113</v>
      </c>
    </row>
    <row r="9" spans="1:11" x14ac:dyDescent="0.2">
      <c r="A9" s="140" t="s">
        <v>109</v>
      </c>
      <c r="B9" s="141">
        <v>100</v>
      </c>
      <c r="C9" s="141">
        <v>10</v>
      </c>
      <c r="D9" s="134">
        <v>100</v>
      </c>
      <c r="E9" s="134">
        <v>0.06</v>
      </c>
      <c r="F9" s="134">
        <f>C9*D9</f>
        <v>1000</v>
      </c>
      <c r="G9" s="136">
        <f>F9*E9</f>
        <v>60</v>
      </c>
    </row>
    <row r="10" spans="1:11" x14ac:dyDescent="0.2">
      <c r="A10" s="135">
        <v>100</v>
      </c>
      <c r="B10" s="134">
        <v>160</v>
      </c>
      <c r="C10" s="134">
        <v>9</v>
      </c>
      <c r="D10" s="134">
        <f>B10-A10</f>
        <v>60</v>
      </c>
      <c r="E10" s="134">
        <v>0.06</v>
      </c>
      <c r="F10" s="134">
        <f t="shared" ref="F10:F44" si="0">C10*D10</f>
        <v>540</v>
      </c>
      <c r="G10" s="136">
        <f>(F10*E10)+G9</f>
        <v>92.4</v>
      </c>
    </row>
    <row r="11" spans="1:11" x14ac:dyDescent="0.2">
      <c r="A11" s="135">
        <v>188</v>
      </c>
      <c r="B11" s="134">
        <v>198</v>
      </c>
      <c r="C11" s="134">
        <v>4.5</v>
      </c>
      <c r="D11" s="134">
        <f t="shared" ref="D11:D44" si="1">B11-A11</f>
        <v>10</v>
      </c>
      <c r="E11" s="134">
        <v>0.06</v>
      </c>
      <c r="F11" s="134">
        <f t="shared" si="0"/>
        <v>45</v>
      </c>
      <c r="G11" s="159">
        <f t="shared" ref="G11:G44" si="2">(F11*E11)+G10</f>
        <v>95.100000000000009</v>
      </c>
    </row>
    <row r="12" spans="1:11" x14ac:dyDescent="0.2">
      <c r="A12" s="135">
        <v>208</v>
      </c>
      <c r="B12" s="134">
        <v>368</v>
      </c>
      <c r="C12" s="134">
        <v>9</v>
      </c>
      <c r="D12" s="134">
        <f t="shared" si="1"/>
        <v>160</v>
      </c>
      <c r="E12" s="134">
        <v>0.06</v>
      </c>
      <c r="F12" s="134">
        <f t="shared" si="0"/>
        <v>1440</v>
      </c>
      <c r="G12" s="159">
        <f t="shared" si="2"/>
        <v>181.5</v>
      </c>
    </row>
    <row r="13" spans="1:11" x14ac:dyDescent="0.2">
      <c r="A13" s="135">
        <v>402</v>
      </c>
      <c r="B13" s="134">
        <v>428</v>
      </c>
      <c r="C13" s="134">
        <v>9</v>
      </c>
      <c r="D13" s="134">
        <f t="shared" si="1"/>
        <v>26</v>
      </c>
      <c r="E13" s="134">
        <v>0.06</v>
      </c>
      <c r="F13" s="134">
        <f t="shared" si="0"/>
        <v>234</v>
      </c>
      <c r="G13" s="159">
        <f t="shared" si="2"/>
        <v>195.54</v>
      </c>
    </row>
    <row r="14" spans="1:11" x14ac:dyDescent="0.2">
      <c r="A14" s="135">
        <v>492</v>
      </c>
      <c r="B14" s="134">
        <v>508</v>
      </c>
      <c r="C14" s="134">
        <v>9</v>
      </c>
      <c r="D14" s="134">
        <f t="shared" si="1"/>
        <v>16</v>
      </c>
      <c r="E14" s="134">
        <v>0.06</v>
      </c>
      <c r="F14" s="134">
        <f t="shared" si="0"/>
        <v>144</v>
      </c>
      <c r="G14" s="159">
        <f t="shared" si="2"/>
        <v>204.18</v>
      </c>
    </row>
    <row r="15" spans="1:11" x14ac:dyDescent="0.2">
      <c r="A15" s="135">
        <v>617</v>
      </c>
      <c r="B15" s="134">
        <v>710</v>
      </c>
      <c r="C15" s="134">
        <v>9</v>
      </c>
      <c r="D15" s="134">
        <f t="shared" si="1"/>
        <v>93</v>
      </c>
      <c r="E15" s="134">
        <v>0.06</v>
      </c>
      <c r="F15" s="134">
        <f t="shared" si="0"/>
        <v>837</v>
      </c>
      <c r="G15" s="159">
        <f t="shared" si="2"/>
        <v>254.4</v>
      </c>
    </row>
    <row r="16" spans="1:11" x14ac:dyDescent="0.2">
      <c r="A16" s="135">
        <v>1110</v>
      </c>
      <c r="B16" s="134">
        <v>1130</v>
      </c>
      <c r="C16" s="134">
        <v>3.5</v>
      </c>
      <c r="D16" s="134">
        <f t="shared" si="1"/>
        <v>20</v>
      </c>
      <c r="E16" s="134">
        <v>0.06</v>
      </c>
      <c r="F16" s="134">
        <f t="shared" si="0"/>
        <v>70</v>
      </c>
      <c r="G16" s="159">
        <f t="shared" si="2"/>
        <v>258.60000000000002</v>
      </c>
    </row>
    <row r="17" spans="1:7" x14ac:dyDescent="0.2">
      <c r="A17" s="135">
        <v>1150</v>
      </c>
      <c r="B17" s="134">
        <v>1170</v>
      </c>
      <c r="C17" s="134">
        <v>3.5</v>
      </c>
      <c r="D17" s="134">
        <f t="shared" si="1"/>
        <v>20</v>
      </c>
      <c r="E17" s="134">
        <v>0.06</v>
      </c>
      <c r="F17" s="134">
        <f t="shared" si="0"/>
        <v>70</v>
      </c>
      <c r="G17" s="159">
        <f t="shared" si="2"/>
        <v>262.8</v>
      </c>
    </row>
    <row r="18" spans="1:7" x14ac:dyDescent="0.2">
      <c r="A18" s="135">
        <v>1222</v>
      </c>
      <c r="B18" s="134">
        <v>1240</v>
      </c>
      <c r="C18" s="134">
        <v>3.5</v>
      </c>
      <c r="D18" s="134">
        <f t="shared" si="1"/>
        <v>18</v>
      </c>
      <c r="E18" s="134">
        <v>0.06</v>
      </c>
      <c r="F18" s="134">
        <f t="shared" si="0"/>
        <v>63</v>
      </c>
      <c r="G18" s="159">
        <f t="shared" si="2"/>
        <v>266.58</v>
      </c>
    </row>
    <row r="19" spans="1:7" x14ac:dyDescent="0.2">
      <c r="A19" s="135">
        <v>1255</v>
      </c>
      <c r="B19" s="134">
        <v>1270</v>
      </c>
      <c r="C19" s="134">
        <v>3.5</v>
      </c>
      <c r="D19" s="134">
        <f t="shared" si="1"/>
        <v>15</v>
      </c>
      <c r="E19" s="134">
        <v>0.06</v>
      </c>
      <c r="F19" s="134">
        <f t="shared" si="0"/>
        <v>52.5</v>
      </c>
      <c r="G19" s="159">
        <f t="shared" si="2"/>
        <v>269.72999999999996</v>
      </c>
    </row>
    <row r="20" spans="1:7" x14ac:dyDescent="0.2">
      <c r="A20" s="135">
        <v>1298</v>
      </c>
      <c r="B20" s="134">
        <v>1344</v>
      </c>
      <c r="C20" s="134">
        <v>7</v>
      </c>
      <c r="D20" s="134">
        <f t="shared" si="1"/>
        <v>46</v>
      </c>
      <c r="E20" s="134">
        <v>0.06</v>
      </c>
      <c r="F20" s="134">
        <f t="shared" si="0"/>
        <v>322</v>
      </c>
      <c r="G20" s="159">
        <f t="shared" si="2"/>
        <v>289.04999999999995</v>
      </c>
    </row>
    <row r="21" spans="1:7" x14ac:dyDescent="0.2">
      <c r="A21" s="135">
        <v>1419</v>
      </c>
      <c r="B21" s="134">
        <v>1579</v>
      </c>
      <c r="C21" s="134">
        <v>7</v>
      </c>
      <c r="D21" s="134">
        <f t="shared" si="1"/>
        <v>160</v>
      </c>
      <c r="E21" s="134">
        <v>0.06</v>
      </c>
      <c r="F21" s="134">
        <f t="shared" si="0"/>
        <v>1120</v>
      </c>
      <c r="G21" s="159">
        <f t="shared" si="2"/>
        <v>356.24999999999994</v>
      </c>
    </row>
    <row r="22" spans="1:7" x14ac:dyDescent="0.2">
      <c r="A22" s="135">
        <v>1650</v>
      </c>
      <c r="B22" s="134">
        <v>1679</v>
      </c>
      <c r="C22" s="134">
        <v>7</v>
      </c>
      <c r="D22" s="134">
        <f t="shared" si="1"/>
        <v>29</v>
      </c>
      <c r="E22" s="134">
        <v>0.06</v>
      </c>
      <c r="F22" s="134">
        <f t="shared" si="0"/>
        <v>203</v>
      </c>
      <c r="G22" s="159">
        <f t="shared" si="2"/>
        <v>368.42999999999995</v>
      </c>
    </row>
    <row r="23" spans="1:7" x14ac:dyDescent="0.2">
      <c r="A23" s="135">
        <v>2079</v>
      </c>
      <c r="B23" s="134">
        <v>2209</v>
      </c>
      <c r="C23" s="134">
        <v>7</v>
      </c>
      <c r="D23" s="134">
        <f t="shared" si="1"/>
        <v>130</v>
      </c>
      <c r="E23" s="134">
        <v>0.06</v>
      </c>
      <c r="F23" s="134">
        <f t="shared" si="0"/>
        <v>910</v>
      </c>
      <c r="G23" s="159">
        <f t="shared" si="2"/>
        <v>423.03</v>
      </c>
    </row>
    <row r="24" spans="1:7" x14ac:dyDescent="0.2">
      <c r="A24" s="135">
        <v>2259</v>
      </c>
      <c r="B24" s="134">
        <v>2299</v>
      </c>
      <c r="C24" s="134">
        <v>7</v>
      </c>
      <c r="D24" s="134">
        <f t="shared" si="1"/>
        <v>40</v>
      </c>
      <c r="E24" s="134">
        <v>0.06</v>
      </c>
      <c r="F24" s="134">
        <f t="shared" si="0"/>
        <v>280</v>
      </c>
      <c r="G24" s="159">
        <f t="shared" si="2"/>
        <v>439.83</v>
      </c>
    </row>
    <row r="25" spans="1:7" x14ac:dyDescent="0.2">
      <c r="A25" s="135">
        <v>2417</v>
      </c>
      <c r="B25" s="134">
        <v>2468</v>
      </c>
      <c r="C25" s="134">
        <v>7</v>
      </c>
      <c r="D25" s="134">
        <f t="shared" si="1"/>
        <v>51</v>
      </c>
      <c r="E25" s="134">
        <v>0.06</v>
      </c>
      <c r="F25" s="134">
        <f t="shared" si="0"/>
        <v>357</v>
      </c>
      <c r="G25" s="159">
        <f t="shared" si="2"/>
        <v>461.25</v>
      </c>
    </row>
    <row r="26" spans="1:7" x14ac:dyDescent="0.2">
      <c r="A26" s="135">
        <v>2505</v>
      </c>
      <c r="B26" s="134">
        <v>3138</v>
      </c>
      <c r="C26" s="134">
        <v>7</v>
      </c>
      <c r="D26" s="134">
        <f t="shared" si="1"/>
        <v>633</v>
      </c>
      <c r="E26" s="134">
        <v>0.06</v>
      </c>
      <c r="F26" s="134">
        <f t="shared" si="0"/>
        <v>4431</v>
      </c>
      <c r="G26" s="159">
        <f t="shared" si="2"/>
        <v>727.11</v>
      </c>
    </row>
    <row r="27" spans="1:7" x14ac:dyDescent="0.2">
      <c r="A27" s="135">
        <v>3214</v>
      </c>
      <c r="B27" s="134">
        <v>3234</v>
      </c>
      <c r="C27" s="134">
        <v>7</v>
      </c>
      <c r="D27" s="134">
        <f t="shared" ref="D27:D40" si="3">B27-A27</f>
        <v>20</v>
      </c>
      <c r="E27" s="134">
        <v>0.06</v>
      </c>
      <c r="F27" s="134">
        <f t="shared" ref="F27:F40" si="4">C27*D27</f>
        <v>140</v>
      </c>
      <c r="G27" s="159">
        <f t="shared" si="2"/>
        <v>735.51</v>
      </c>
    </row>
    <row r="28" spans="1:7" x14ac:dyDescent="0.2">
      <c r="A28" s="135">
        <v>3290</v>
      </c>
      <c r="B28" s="134">
        <v>3300</v>
      </c>
      <c r="C28" s="134">
        <v>7</v>
      </c>
      <c r="D28" s="134">
        <f t="shared" si="3"/>
        <v>10</v>
      </c>
      <c r="E28" s="134">
        <v>0.06</v>
      </c>
      <c r="F28" s="134">
        <f t="shared" si="4"/>
        <v>70</v>
      </c>
      <c r="G28" s="159">
        <f t="shared" si="2"/>
        <v>739.71</v>
      </c>
    </row>
    <row r="29" spans="1:7" x14ac:dyDescent="0.2">
      <c r="A29" s="135">
        <v>3578</v>
      </c>
      <c r="B29" s="134">
        <v>3659</v>
      </c>
      <c r="C29" s="134">
        <v>7</v>
      </c>
      <c r="D29" s="134">
        <f t="shared" si="3"/>
        <v>81</v>
      </c>
      <c r="E29" s="134">
        <v>0.06</v>
      </c>
      <c r="F29" s="134">
        <f t="shared" si="4"/>
        <v>567</v>
      </c>
      <c r="G29" s="159">
        <f t="shared" si="2"/>
        <v>773.73</v>
      </c>
    </row>
    <row r="30" spans="1:7" x14ac:dyDescent="0.2">
      <c r="A30" s="135">
        <v>3683</v>
      </c>
      <c r="B30" s="134">
        <v>3700</v>
      </c>
      <c r="C30" s="134">
        <v>7</v>
      </c>
      <c r="D30" s="134">
        <f t="shared" si="3"/>
        <v>17</v>
      </c>
      <c r="E30" s="134">
        <v>0.06</v>
      </c>
      <c r="F30" s="134">
        <f t="shared" si="4"/>
        <v>119</v>
      </c>
      <c r="G30" s="159">
        <f t="shared" si="2"/>
        <v>780.87</v>
      </c>
    </row>
    <row r="31" spans="1:7" x14ac:dyDescent="0.2">
      <c r="A31" s="135">
        <v>3719</v>
      </c>
      <c r="B31" s="134">
        <v>3959</v>
      </c>
      <c r="C31" s="134">
        <v>7</v>
      </c>
      <c r="D31" s="134">
        <f t="shared" si="3"/>
        <v>240</v>
      </c>
      <c r="E31" s="134">
        <v>0.06</v>
      </c>
      <c r="F31" s="134">
        <f t="shared" si="4"/>
        <v>1680</v>
      </c>
      <c r="G31" s="159">
        <f t="shared" si="2"/>
        <v>881.67</v>
      </c>
    </row>
    <row r="32" spans="1:7" x14ac:dyDescent="0.2">
      <c r="A32" s="135">
        <v>4050</v>
      </c>
      <c r="B32" s="134">
        <v>4135</v>
      </c>
      <c r="C32" s="134">
        <v>7</v>
      </c>
      <c r="D32" s="134">
        <f t="shared" si="3"/>
        <v>85</v>
      </c>
      <c r="E32" s="134">
        <v>0.06</v>
      </c>
      <c r="F32" s="134">
        <f t="shared" si="4"/>
        <v>595</v>
      </c>
      <c r="G32" s="159">
        <f t="shared" si="2"/>
        <v>917.37</v>
      </c>
    </row>
    <row r="33" spans="1:11" x14ac:dyDescent="0.2">
      <c r="A33" s="135">
        <v>4175</v>
      </c>
      <c r="B33" s="134">
        <v>4180</v>
      </c>
      <c r="C33" s="134">
        <v>7</v>
      </c>
      <c r="D33" s="134">
        <f t="shared" si="3"/>
        <v>5</v>
      </c>
      <c r="E33" s="134">
        <v>0.06</v>
      </c>
      <c r="F33" s="134">
        <f t="shared" si="4"/>
        <v>35</v>
      </c>
      <c r="G33" s="159">
        <f t="shared" si="2"/>
        <v>919.47</v>
      </c>
    </row>
    <row r="34" spans="1:11" x14ac:dyDescent="0.2">
      <c r="A34" s="135">
        <v>4217</v>
      </c>
      <c r="B34" s="134">
        <v>4230</v>
      </c>
      <c r="C34" s="134">
        <v>7</v>
      </c>
      <c r="D34" s="134">
        <f t="shared" si="3"/>
        <v>13</v>
      </c>
      <c r="E34" s="134">
        <v>0.06</v>
      </c>
      <c r="F34" s="134">
        <f t="shared" si="4"/>
        <v>91</v>
      </c>
      <c r="G34" s="159">
        <f t="shared" si="2"/>
        <v>924.93000000000006</v>
      </c>
    </row>
    <row r="35" spans="1:11" x14ac:dyDescent="0.2">
      <c r="A35" s="135">
        <v>4327</v>
      </c>
      <c r="B35" s="134">
        <v>4408</v>
      </c>
      <c r="C35" s="134">
        <v>7</v>
      </c>
      <c r="D35" s="134">
        <f t="shared" si="3"/>
        <v>81</v>
      </c>
      <c r="E35" s="134">
        <v>0.06</v>
      </c>
      <c r="F35" s="134">
        <f t="shared" si="4"/>
        <v>567</v>
      </c>
      <c r="G35" s="159">
        <f t="shared" si="2"/>
        <v>958.95</v>
      </c>
    </row>
    <row r="36" spans="1:11" x14ac:dyDescent="0.2">
      <c r="A36" s="135">
        <v>4408</v>
      </c>
      <c r="B36" s="134">
        <v>4448</v>
      </c>
      <c r="C36" s="134">
        <v>6</v>
      </c>
      <c r="D36" s="134">
        <f t="shared" si="3"/>
        <v>40</v>
      </c>
      <c r="E36" s="134">
        <v>0.06</v>
      </c>
      <c r="F36" s="134">
        <f t="shared" si="4"/>
        <v>240</v>
      </c>
      <c r="G36" s="159">
        <f t="shared" si="2"/>
        <v>973.35</v>
      </c>
    </row>
    <row r="37" spans="1:11" x14ac:dyDescent="0.2">
      <c r="A37" s="135">
        <v>4439</v>
      </c>
      <c r="B37" s="134">
        <v>4483</v>
      </c>
      <c r="C37" s="134">
        <v>5</v>
      </c>
      <c r="D37" s="134">
        <f t="shared" si="3"/>
        <v>44</v>
      </c>
      <c r="E37" s="134">
        <v>0.06</v>
      </c>
      <c r="F37" s="134">
        <f t="shared" si="4"/>
        <v>220</v>
      </c>
      <c r="G37" s="159">
        <f t="shared" si="2"/>
        <v>986.55000000000007</v>
      </c>
    </row>
    <row r="38" spans="1:11" x14ac:dyDescent="0.2">
      <c r="A38" s="135">
        <v>4503</v>
      </c>
      <c r="B38" s="134">
        <v>4508</v>
      </c>
      <c r="C38" s="134">
        <v>3.5</v>
      </c>
      <c r="D38" s="134">
        <f t="shared" si="3"/>
        <v>5</v>
      </c>
      <c r="E38" s="134">
        <v>0.06</v>
      </c>
      <c r="F38" s="134">
        <f t="shared" si="4"/>
        <v>17.5</v>
      </c>
      <c r="G38" s="159">
        <f t="shared" si="2"/>
        <v>987.6</v>
      </c>
    </row>
    <row r="39" spans="1:11" x14ac:dyDescent="0.2">
      <c r="A39" s="135">
        <v>4536</v>
      </c>
      <c r="B39" s="134">
        <v>4700</v>
      </c>
      <c r="C39" s="134">
        <v>7</v>
      </c>
      <c r="D39" s="134">
        <f t="shared" si="3"/>
        <v>164</v>
      </c>
      <c r="E39" s="134">
        <v>0.06</v>
      </c>
      <c r="F39" s="134">
        <f t="shared" si="4"/>
        <v>1148</v>
      </c>
      <c r="G39" s="159">
        <f t="shared" si="2"/>
        <v>1056.48</v>
      </c>
    </row>
    <row r="40" spans="1:11" x14ac:dyDescent="0.2">
      <c r="A40" s="135">
        <v>4829</v>
      </c>
      <c r="B40" s="134">
        <v>4848</v>
      </c>
      <c r="C40" s="134">
        <v>3</v>
      </c>
      <c r="D40" s="134">
        <f t="shared" si="3"/>
        <v>19</v>
      </c>
      <c r="E40" s="134">
        <v>0.06</v>
      </c>
      <c r="F40" s="134">
        <f t="shared" si="4"/>
        <v>57</v>
      </c>
      <c r="G40" s="159">
        <f t="shared" si="2"/>
        <v>1059.9000000000001</v>
      </c>
    </row>
    <row r="41" spans="1:11" x14ac:dyDescent="0.2">
      <c r="A41" s="135">
        <v>4854</v>
      </c>
      <c r="B41" s="134">
        <v>4943</v>
      </c>
      <c r="C41" s="134">
        <v>4</v>
      </c>
      <c r="D41" s="134">
        <f t="shared" si="1"/>
        <v>89</v>
      </c>
      <c r="E41" s="134">
        <v>0.06</v>
      </c>
      <c r="F41" s="134">
        <f t="shared" si="0"/>
        <v>356</v>
      </c>
      <c r="G41" s="159">
        <f t="shared" si="2"/>
        <v>1081.26</v>
      </c>
    </row>
    <row r="42" spans="1:11" x14ac:dyDescent="0.2">
      <c r="A42" s="135">
        <v>5064</v>
      </c>
      <c r="B42" s="134">
        <v>5120</v>
      </c>
      <c r="C42" s="134">
        <v>3.5</v>
      </c>
      <c r="D42" s="134">
        <f t="shared" si="1"/>
        <v>56</v>
      </c>
      <c r="E42" s="134">
        <v>0.06</v>
      </c>
      <c r="F42" s="134">
        <f t="shared" si="0"/>
        <v>196</v>
      </c>
      <c r="G42" s="159">
        <f t="shared" si="2"/>
        <v>1093.02</v>
      </c>
    </row>
    <row r="43" spans="1:11" x14ac:dyDescent="0.2">
      <c r="A43" s="135">
        <v>5257</v>
      </c>
      <c r="B43" s="134">
        <v>5320</v>
      </c>
      <c r="C43" s="134">
        <v>7</v>
      </c>
      <c r="D43" s="134">
        <f t="shared" si="1"/>
        <v>63</v>
      </c>
      <c r="E43" s="134">
        <v>0.06</v>
      </c>
      <c r="F43" s="134">
        <f t="shared" si="0"/>
        <v>441</v>
      </c>
      <c r="G43" s="159">
        <f t="shared" si="2"/>
        <v>1119.48</v>
      </c>
    </row>
    <row r="44" spans="1:11" x14ac:dyDescent="0.2">
      <c r="A44" s="135">
        <v>5444</v>
      </c>
      <c r="B44" s="134">
        <v>5585</v>
      </c>
      <c r="C44" s="134">
        <v>7</v>
      </c>
      <c r="D44" s="134">
        <f t="shared" si="1"/>
        <v>141</v>
      </c>
      <c r="E44" s="134">
        <v>0.06</v>
      </c>
      <c r="F44" s="134">
        <f t="shared" si="0"/>
        <v>987</v>
      </c>
      <c r="G44" s="159">
        <f t="shared" si="2"/>
        <v>1178.7</v>
      </c>
    </row>
    <row r="45" spans="1:11" x14ac:dyDescent="0.2">
      <c r="A45" s="137"/>
      <c r="B45" s="138"/>
      <c r="C45" s="134"/>
      <c r="D45" s="134"/>
      <c r="E45" s="134"/>
      <c r="F45" s="134"/>
      <c r="G45" s="136"/>
    </row>
    <row r="46" spans="1:11" ht="12" thickBot="1" x14ac:dyDescent="0.25">
      <c r="A46" s="303" t="s">
        <v>59</v>
      </c>
      <c r="B46" s="304"/>
      <c r="C46" s="305"/>
      <c r="D46" s="145">
        <f>SUM(D9:D45)</f>
        <v>2800</v>
      </c>
      <c r="E46" s="146"/>
      <c r="F46" s="145">
        <f>SUM(F9:F45)</f>
        <v>19645</v>
      </c>
      <c r="G46" s="147">
        <f>G44</f>
        <v>1178.7</v>
      </c>
    </row>
    <row r="47" spans="1:11" ht="12" thickBot="1" x14ac:dyDescent="0.25">
      <c r="A47" s="148"/>
      <c r="B47" s="148"/>
      <c r="C47" s="148"/>
      <c r="D47" s="148"/>
      <c r="E47" s="148"/>
      <c r="F47" s="148"/>
      <c r="G47" s="148"/>
      <c r="H47" s="148"/>
      <c r="I47" s="148"/>
      <c r="J47" s="148"/>
      <c r="K47" s="148"/>
    </row>
    <row r="48" spans="1:11" x14ac:dyDescent="0.2">
      <c r="A48" s="152" t="s">
        <v>114</v>
      </c>
      <c r="B48" s="314" t="str">
        <f>resumo!C18</f>
        <v>Pintura de Ligação com RR-1C</v>
      </c>
      <c r="C48" s="314"/>
      <c r="D48" s="314"/>
      <c r="E48" s="314"/>
      <c r="F48" s="153" t="str">
        <f>resumo!D18</f>
        <v>m2</v>
      </c>
      <c r="G48" s="154">
        <f>resumo!A18</f>
        <v>561100</v>
      </c>
      <c r="H48" s="139"/>
      <c r="I48" s="149"/>
      <c r="J48" s="149"/>
      <c r="K48" s="149"/>
    </row>
    <row r="49" spans="1:11" x14ac:dyDescent="0.2">
      <c r="A49" s="309" t="s">
        <v>100</v>
      </c>
      <c r="B49" s="310"/>
      <c r="C49" s="311" t="s">
        <v>110</v>
      </c>
      <c r="D49" s="312"/>
      <c r="E49" s="313"/>
      <c r="F49" s="306" t="s">
        <v>111</v>
      </c>
      <c r="G49" s="307"/>
      <c r="H49" s="149"/>
      <c r="I49" s="149"/>
      <c r="J49" s="149"/>
      <c r="K49" s="149"/>
    </row>
    <row r="50" spans="1:11" x14ac:dyDescent="0.2">
      <c r="A50" s="135" t="s">
        <v>101</v>
      </c>
      <c r="B50" s="134" t="s">
        <v>102</v>
      </c>
      <c r="C50" s="141" t="s">
        <v>104</v>
      </c>
      <c r="D50" s="134" t="s">
        <v>103</v>
      </c>
      <c r="E50" s="141" t="s">
        <v>105</v>
      </c>
      <c r="F50" s="141" t="s">
        <v>112</v>
      </c>
      <c r="G50" s="143"/>
      <c r="H50" s="149"/>
      <c r="I50" s="149"/>
      <c r="J50" s="149"/>
      <c r="K50" s="149"/>
    </row>
    <row r="51" spans="1:11" x14ac:dyDescent="0.2">
      <c r="A51" s="140" t="s">
        <v>109</v>
      </c>
      <c r="B51" s="141">
        <v>100</v>
      </c>
      <c r="C51" s="141">
        <v>10</v>
      </c>
      <c r="D51" s="134">
        <v>100</v>
      </c>
      <c r="E51" s="134">
        <v>0.06</v>
      </c>
      <c r="F51" s="134">
        <f>C51*D51</f>
        <v>1000</v>
      </c>
      <c r="G51" s="136"/>
      <c r="H51" s="148"/>
      <c r="I51" s="150"/>
    </row>
    <row r="52" spans="1:11" x14ac:dyDescent="0.2">
      <c r="A52" s="135">
        <v>100</v>
      </c>
      <c r="B52" s="134">
        <v>160</v>
      </c>
      <c r="C52" s="134">
        <v>9</v>
      </c>
      <c r="D52" s="134">
        <f>B52-A52</f>
        <v>60</v>
      </c>
      <c r="E52" s="134">
        <v>0.06</v>
      </c>
      <c r="F52" s="134">
        <f t="shared" ref="F52:F86" si="5">C52*D52</f>
        <v>540</v>
      </c>
      <c r="G52" s="136"/>
      <c r="H52" s="148"/>
      <c r="I52" s="150"/>
    </row>
    <row r="53" spans="1:11" x14ac:dyDescent="0.2">
      <c r="A53" s="135">
        <v>188</v>
      </c>
      <c r="B53" s="134">
        <v>198</v>
      </c>
      <c r="C53" s="134">
        <v>4.5</v>
      </c>
      <c r="D53" s="134">
        <f t="shared" ref="D53:D86" si="6">B53-A53</f>
        <v>10</v>
      </c>
      <c r="E53" s="134">
        <v>0.06</v>
      </c>
      <c r="F53" s="134">
        <f t="shared" si="5"/>
        <v>45</v>
      </c>
      <c r="G53" s="136"/>
      <c r="H53" s="151"/>
      <c r="I53" s="150"/>
    </row>
    <row r="54" spans="1:11" x14ac:dyDescent="0.2">
      <c r="A54" s="135">
        <v>208</v>
      </c>
      <c r="B54" s="134">
        <v>368</v>
      </c>
      <c r="C54" s="134">
        <v>9</v>
      </c>
      <c r="D54" s="134">
        <f t="shared" si="6"/>
        <v>160</v>
      </c>
      <c r="E54" s="134">
        <v>0.06</v>
      </c>
      <c r="F54" s="134">
        <f t="shared" si="5"/>
        <v>1440</v>
      </c>
      <c r="G54" s="136"/>
      <c r="H54" s="150"/>
      <c r="I54" s="150"/>
    </row>
    <row r="55" spans="1:11" x14ac:dyDescent="0.2">
      <c r="A55" s="135">
        <v>402</v>
      </c>
      <c r="B55" s="134">
        <v>428</v>
      </c>
      <c r="C55" s="134">
        <v>9</v>
      </c>
      <c r="D55" s="134">
        <f t="shared" si="6"/>
        <v>26</v>
      </c>
      <c r="E55" s="134">
        <v>0.06</v>
      </c>
      <c r="F55" s="134">
        <f t="shared" si="5"/>
        <v>234</v>
      </c>
      <c r="G55" s="136"/>
    </row>
    <row r="56" spans="1:11" x14ac:dyDescent="0.2">
      <c r="A56" s="135">
        <v>492</v>
      </c>
      <c r="B56" s="134">
        <v>508</v>
      </c>
      <c r="C56" s="134">
        <v>9</v>
      </c>
      <c r="D56" s="134">
        <f t="shared" si="6"/>
        <v>16</v>
      </c>
      <c r="E56" s="134">
        <v>0.06</v>
      </c>
      <c r="F56" s="134">
        <f t="shared" si="5"/>
        <v>144</v>
      </c>
      <c r="G56" s="136"/>
    </row>
    <row r="57" spans="1:11" x14ac:dyDescent="0.2">
      <c r="A57" s="135">
        <v>617</v>
      </c>
      <c r="B57" s="134">
        <v>710</v>
      </c>
      <c r="C57" s="134">
        <v>9</v>
      </c>
      <c r="D57" s="134">
        <f t="shared" si="6"/>
        <v>93</v>
      </c>
      <c r="E57" s="134">
        <v>0.06</v>
      </c>
      <c r="F57" s="134">
        <f t="shared" si="5"/>
        <v>837</v>
      </c>
      <c r="G57" s="136"/>
    </row>
    <row r="58" spans="1:11" x14ac:dyDescent="0.2">
      <c r="A58" s="135">
        <v>1110</v>
      </c>
      <c r="B58" s="134">
        <v>1130</v>
      </c>
      <c r="C58" s="134">
        <v>3.5</v>
      </c>
      <c r="D58" s="134">
        <f t="shared" si="6"/>
        <v>20</v>
      </c>
      <c r="E58" s="134">
        <v>0.06</v>
      </c>
      <c r="F58" s="134">
        <f t="shared" si="5"/>
        <v>70</v>
      </c>
      <c r="G58" s="136"/>
    </row>
    <row r="59" spans="1:11" x14ac:dyDescent="0.2">
      <c r="A59" s="135">
        <v>1150</v>
      </c>
      <c r="B59" s="134">
        <v>1170</v>
      </c>
      <c r="C59" s="134">
        <v>3.5</v>
      </c>
      <c r="D59" s="134">
        <f t="shared" si="6"/>
        <v>20</v>
      </c>
      <c r="E59" s="134">
        <v>0.06</v>
      </c>
      <c r="F59" s="134">
        <f t="shared" si="5"/>
        <v>70</v>
      </c>
      <c r="G59" s="136"/>
    </row>
    <row r="60" spans="1:11" x14ac:dyDescent="0.2">
      <c r="A60" s="135">
        <v>1222</v>
      </c>
      <c r="B60" s="134">
        <v>1240</v>
      </c>
      <c r="C60" s="134">
        <v>3.5</v>
      </c>
      <c r="D60" s="134">
        <f t="shared" si="6"/>
        <v>18</v>
      </c>
      <c r="E60" s="134">
        <v>0.06</v>
      </c>
      <c r="F60" s="134">
        <f t="shared" si="5"/>
        <v>63</v>
      </c>
      <c r="G60" s="136"/>
    </row>
    <row r="61" spans="1:11" x14ac:dyDescent="0.2">
      <c r="A61" s="135">
        <v>1255</v>
      </c>
      <c r="B61" s="134">
        <v>1270</v>
      </c>
      <c r="C61" s="134">
        <v>3.5</v>
      </c>
      <c r="D61" s="134">
        <f t="shared" si="6"/>
        <v>15</v>
      </c>
      <c r="E61" s="134">
        <v>0.06</v>
      </c>
      <c r="F61" s="134">
        <f t="shared" si="5"/>
        <v>52.5</v>
      </c>
      <c r="G61" s="136"/>
    </row>
    <row r="62" spans="1:11" x14ac:dyDescent="0.2">
      <c r="A62" s="135">
        <v>1298</v>
      </c>
      <c r="B62" s="134">
        <v>1344</v>
      </c>
      <c r="C62" s="134">
        <v>7</v>
      </c>
      <c r="D62" s="134">
        <f t="shared" si="6"/>
        <v>46</v>
      </c>
      <c r="E62" s="134">
        <v>0.06</v>
      </c>
      <c r="F62" s="134">
        <f t="shared" si="5"/>
        <v>322</v>
      </c>
      <c r="G62" s="136"/>
    </row>
    <row r="63" spans="1:11" x14ac:dyDescent="0.2">
      <c r="A63" s="135">
        <v>1419</v>
      </c>
      <c r="B63" s="134">
        <v>1579</v>
      </c>
      <c r="C63" s="134">
        <v>7</v>
      </c>
      <c r="D63" s="134">
        <f t="shared" si="6"/>
        <v>160</v>
      </c>
      <c r="E63" s="134">
        <v>0.06</v>
      </c>
      <c r="F63" s="134">
        <f t="shared" si="5"/>
        <v>1120</v>
      </c>
      <c r="G63" s="136"/>
    </row>
    <row r="64" spans="1:11" x14ac:dyDescent="0.2">
      <c r="A64" s="135">
        <v>1650</v>
      </c>
      <c r="B64" s="134">
        <v>1679</v>
      </c>
      <c r="C64" s="134">
        <v>7</v>
      </c>
      <c r="D64" s="134">
        <f t="shared" si="6"/>
        <v>29</v>
      </c>
      <c r="E64" s="134">
        <v>0.06</v>
      </c>
      <c r="F64" s="134">
        <f t="shared" si="5"/>
        <v>203</v>
      </c>
      <c r="G64" s="136"/>
    </row>
    <row r="65" spans="1:7" x14ac:dyDescent="0.2">
      <c r="A65" s="135">
        <v>2079</v>
      </c>
      <c r="B65" s="134">
        <v>2209</v>
      </c>
      <c r="C65" s="134">
        <v>7</v>
      </c>
      <c r="D65" s="134">
        <f t="shared" si="6"/>
        <v>130</v>
      </c>
      <c r="E65" s="134">
        <v>0.06</v>
      </c>
      <c r="F65" s="134">
        <f t="shared" si="5"/>
        <v>910</v>
      </c>
      <c r="G65" s="136"/>
    </row>
    <row r="66" spans="1:7" x14ac:dyDescent="0.2">
      <c r="A66" s="135">
        <v>2259</v>
      </c>
      <c r="B66" s="134">
        <v>2299</v>
      </c>
      <c r="C66" s="134">
        <v>7</v>
      </c>
      <c r="D66" s="134">
        <f t="shared" si="6"/>
        <v>40</v>
      </c>
      <c r="E66" s="134">
        <v>0.06</v>
      </c>
      <c r="F66" s="134">
        <f t="shared" si="5"/>
        <v>280</v>
      </c>
      <c r="G66" s="136"/>
    </row>
    <row r="67" spans="1:7" x14ac:dyDescent="0.2">
      <c r="A67" s="135">
        <v>2417</v>
      </c>
      <c r="B67" s="134">
        <v>2468</v>
      </c>
      <c r="C67" s="134">
        <v>7</v>
      </c>
      <c r="D67" s="134">
        <f t="shared" si="6"/>
        <v>51</v>
      </c>
      <c r="E67" s="134">
        <v>0.06</v>
      </c>
      <c r="F67" s="134">
        <f t="shared" si="5"/>
        <v>357</v>
      </c>
      <c r="G67" s="136"/>
    </row>
    <row r="68" spans="1:7" x14ac:dyDescent="0.2">
      <c r="A68" s="135">
        <v>2505</v>
      </c>
      <c r="B68" s="134">
        <v>3138</v>
      </c>
      <c r="C68" s="134">
        <v>7</v>
      </c>
      <c r="D68" s="134">
        <f t="shared" si="6"/>
        <v>633</v>
      </c>
      <c r="E68" s="134">
        <v>0.06</v>
      </c>
      <c r="F68" s="134">
        <f t="shared" si="5"/>
        <v>4431</v>
      </c>
      <c r="G68" s="136"/>
    </row>
    <row r="69" spans="1:7" x14ac:dyDescent="0.2">
      <c r="A69" s="135">
        <v>3214</v>
      </c>
      <c r="B69" s="134">
        <v>3234</v>
      </c>
      <c r="C69" s="134">
        <v>7</v>
      </c>
      <c r="D69" s="134">
        <f t="shared" si="6"/>
        <v>20</v>
      </c>
      <c r="E69" s="134">
        <v>0.06</v>
      </c>
      <c r="F69" s="134">
        <f t="shared" si="5"/>
        <v>140</v>
      </c>
      <c r="G69" s="136"/>
    </row>
    <row r="70" spans="1:7" x14ac:dyDescent="0.2">
      <c r="A70" s="135">
        <v>3290</v>
      </c>
      <c r="B70" s="134">
        <v>3300</v>
      </c>
      <c r="C70" s="134">
        <v>7</v>
      </c>
      <c r="D70" s="134">
        <f t="shared" si="6"/>
        <v>10</v>
      </c>
      <c r="E70" s="134">
        <v>0.06</v>
      </c>
      <c r="F70" s="134">
        <f t="shared" si="5"/>
        <v>70</v>
      </c>
      <c r="G70" s="136"/>
    </row>
    <row r="71" spans="1:7" x14ac:dyDescent="0.2">
      <c r="A71" s="135">
        <v>3578</v>
      </c>
      <c r="B71" s="134">
        <v>3659</v>
      </c>
      <c r="C71" s="134">
        <v>7</v>
      </c>
      <c r="D71" s="134">
        <f t="shared" si="6"/>
        <v>81</v>
      </c>
      <c r="E71" s="134">
        <v>0.06</v>
      </c>
      <c r="F71" s="134">
        <f t="shared" si="5"/>
        <v>567</v>
      </c>
      <c r="G71" s="136"/>
    </row>
    <row r="72" spans="1:7" x14ac:dyDescent="0.2">
      <c r="A72" s="135">
        <v>3683</v>
      </c>
      <c r="B72" s="134">
        <v>3700</v>
      </c>
      <c r="C72" s="134">
        <v>7</v>
      </c>
      <c r="D72" s="134">
        <f t="shared" si="6"/>
        <v>17</v>
      </c>
      <c r="E72" s="134">
        <v>0.06</v>
      </c>
      <c r="F72" s="134">
        <f t="shared" si="5"/>
        <v>119</v>
      </c>
      <c r="G72" s="136"/>
    </row>
    <row r="73" spans="1:7" x14ac:dyDescent="0.2">
      <c r="A73" s="135">
        <v>3719</v>
      </c>
      <c r="B73" s="134">
        <v>3959</v>
      </c>
      <c r="C73" s="134">
        <v>7</v>
      </c>
      <c r="D73" s="134">
        <f t="shared" si="6"/>
        <v>240</v>
      </c>
      <c r="E73" s="134">
        <v>0.06</v>
      </c>
      <c r="F73" s="134">
        <f t="shared" si="5"/>
        <v>1680</v>
      </c>
      <c r="G73" s="136"/>
    </row>
    <row r="74" spans="1:7" x14ac:dyDescent="0.2">
      <c r="A74" s="135">
        <v>4050</v>
      </c>
      <c r="B74" s="134">
        <v>4135</v>
      </c>
      <c r="C74" s="134">
        <v>7</v>
      </c>
      <c r="D74" s="134">
        <f t="shared" si="6"/>
        <v>85</v>
      </c>
      <c r="E74" s="134">
        <v>0.06</v>
      </c>
      <c r="F74" s="134">
        <f t="shared" si="5"/>
        <v>595</v>
      </c>
      <c r="G74" s="136"/>
    </row>
    <row r="75" spans="1:7" x14ac:dyDescent="0.2">
      <c r="A75" s="135">
        <v>4175</v>
      </c>
      <c r="B75" s="134">
        <v>4180</v>
      </c>
      <c r="C75" s="134">
        <v>7</v>
      </c>
      <c r="D75" s="134">
        <f t="shared" si="6"/>
        <v>5</v>
      </c>
      <c r="E75" s="134">
        <v>0.06</v>
      </c>
      <c r="F75" s="134">
        <f t="shared" si="5"/>
        <v>35</v>
      </c>
      <c r="G75" s="136"/>
    </row>
    <row r="76" spans="1:7" x14ac:dyDescent="0.2">
      <c r="A76" s="135">
        <v>4217</v>
      </c>
      <c r="B76" s="134">
        <v>4230</v>
      </c>
      <c r="C76" s="134">
        <v>7</v>
      </c>
      <c r="D76" s="134">
        <f t="shared" si="6"/>
        <v>13</v>
      </c>
      <c r="E76" s="134">
        <v>0.06</v>
      </c>
      <c r="F76" s="134">
        <f t="shared" si="5"/>
        <v>91</v>
      </c>
      <c r="G76" s="136"/>
    </row>
    <row r="77" spans="1:7" x14ac:dyDescent="0.2">
      <c r="A77" s="135">
        <v>4327</v>
      </c>
      <c r="B77" s="134">
        <v>4408</v>
      </c>
      <c r="C77" s="134">
        <v>7</v>
      </c>
      <c r="D77" s="134">
        <f t="shared" si="6"/>
        <v>81</v>
      </c>
      <c r="E77" s="134">
        <v>0.06</v>
      </c>
      <c r="F77" s="134">
        <f t="shared" si="5"/>
        <v>567</v>
      </c>
      <c r="G77" s="136"/>
    </row>
    <row r="78" spans="1:7" x14ac:dyDescent="0.2">
      <c r="A78" s="135">
        <v>4408</v>
      </c>
      <c r="B78" s="134">
        <v>4448</v>
      </c>
      <c r="C78" s="134">
        <v>6</v>
      </c>
      <c r="D78" s="134">
        <f t="shared" si="6"/>
        <v>40</v>
      </c>
      <c r="E78" s="134">
        <v>0.06</v>
      </c>
      <c r="F78" s="134">
        <f t="shared" si="5"/>
        <v>240</v>
      </c>
      <c r="G78" s="136"/>
    </row>
    <row r="79" spans="1:7" x14ac:dyDescent="0.2">
      <c r="A79" s="135">
        <v>4439</v>
      </c>
      <c r="B79" s="134">
        <v>4483</v>
      </c>
      <c r="C79" s="134">
        <v>5</v>
      </c>
      <c r="D79" s="134">
        <f t="shared" si="6"/>
        <v>44</v>
      </c>
      <c r="E79" s="134">
        <v>0.06</v>
      </c>
      <c r="F79" s="134">
        <f t="shared" si="5"/>
        <v>220</v>
      </c>
      <c r="G79" s="136"/>
    </row>
    <row r="80" spans="1:7" x14ac:dyDescent="0.2">
      <c r="A80" s="135">
        <v>4503</v>
      </c>
      <c r="B80" s="134">
        <v>4508</v>
      </c>
      <c r="C80" s="134">
        <v>3.5</v>
      </c>
      <c r="D80" s="134">
        <f t="shared" si="6"/>
        <v>5</v>
      </c>
      <c r="E80" s="134">
        <v>0.06</v>
      </c>
      <c r="F80" s="134">
        <f t="shared" si="5"/>
        <v>17.5</v>
      </c>
      <c r="G80" s="136"/>
    </row>
    <row r="81" spans="1:7" x14ac:dyDescent="0.2">
      <c r="A81" s="135">
        <v>4536</v>
      </c>
      <c r="B81" s="134">
        <v>4700</v>
      </c>
      <c r="C81" s="134">
        <v>7</v>
      </c>
      <c r="D81" s="134">
        <f t="shared" si="6"/>
        <v>164</v>
      </c>
      <c r="E81" s="134">
        <v>0.06</v>
      </c>
      <c r="F81" s="134">
        <f t="shared" si="5"/>
        <v>1148</v>
      </c>
      <c r="G81" s="136"/>
    </row>
    <row r="82" spans="1:7" x14ac:dyDescent="0.2">
      <c r="A82" s="135">
        <v>4829</v>
      </c>
      <c r="B82" s="134">
        <v>4848</v>
      </c>
      <c r="C82" s="134">
        <v>3</v>
      </c>
      <c r="D82" s="134">
        <f t="shared" si="6"/>
        <v>19</v>
      </c>
      <c r="E82" s="134">
        <v>0.06</v>
      </c>
      <c r="F82" s="134">
        <f t="shared" si="5"/>
        <v>57</v>
      </c>
      <c r="G82" s="136"/>
    </row>
    <row r="83" spans="1:7" x14ac:dyDescent="0.2">
      <c r="A83" s="135">
        <v>4854</v>
      </c>
      <c r="B83" s="134">
        <v>4943</v>
      </c>
      <c r="C83" s="134">
        <v>4</v>
      </c>
      <c r="D83" s="134">
        <f t="shared" si="6"/>
        <v>89</v>
      </c>
      <c r="E83" s="134">
        <v>0.06</v>
      </c>
      <c r="F83" s="134">
        <f t="shared" si="5"/>
        <v>356</v>
      </c>
      <c r="G83" s="136"/>
    </row>
    <row r="84" spans="1:7" x14ac:dyDescent="0.2">
      <c r="A84" s="135">
        <v>5064</v>
      </c>
      <c r="B84" s="134">
        <v>5120</v>
      </c>
      <c r="C84" s="134">
        <v>3.5</v>
      </c>
      <c r="D84" s="134">
        <f t="shared" si="6"/>
        <v>56</v>
      </c>
      <c r="E84" s="134">
        <v>0.06</v>
      </c>
      <c r="F84" s="134">
        <f t="shared" si="5"/>
        <v>196</v>
      </c>
      <c r="G84" s="136"/>
    </row>
    <row r="85" spans="1:7" x14ac:dyDescent="0.2">
      <c r="A85" s="135">
        <v>5257</v>
      </c>
      <c r="B85" s="134">
        <v>5320</v>
      </c>
      <c r="C85" s="134">
        <v>7</v>
      </c>
      <c r="D85" s="134">
        <f t="shared" si="6"/>
        <v>63</v>
      </c>
      <c r="E85" s="134">
        <v>0.06</v>
      </c>
      <c r="F85" s="134">
        <f t="shared" si="5"/>
        <v>441</v>
      </c>
      <c r="G85" s="136"/>
    </row>
    <row r="86" spans="1:7" x14ac:dyDescent="0.2">
      <c r="A86" s="135">
        <v>5444</v>
      </c>
      <c r="B86" s="134">
        <v>5585</v>
      </c>
      <c r="C86" s="134">
        <v>7</v>
      </c>
      <c r="D86" s="134">
        <f t="shared" si="6"/>
        <v>141</v>
      </c>
      <c r="E86" s="134">
        <v>0.06</v>
      </c>
      <c r="F86" s="134">
        <f t="shared" si="5"/>
        <v>987</v>
      </c>
      <c r="G86" s="136"/>
    </row>
    <row r="87" spans="1:7" x14ac:dyDescent="0.2">
      <c r="A87" s="137"/>
      <c r="B87" s="138"/>
      <c r="C87" s="134"/>
      <c r="D87" s="134"/>
      <c r="E87" s="134"/>
      <c r="F87" s="134"/>
      <c r="G87" s="136"/>
    </row>
    <row r="88" spans="1:7" ht="12" thickBot="1" x14ac:dyDescent="0.25">
      <c r="A88" s="303" t="s">
        <v>59</v>
      </c>
      <c r="B88" s="304"/>
      <c r="C88" s="305"/>
      <c r="D88" s="145">
        <f>SUM(D51:D87)</f>
        <v>2800</v>
      </c>
      <c r="E88" s="146"/>
      <c r="F88" s="145">
        <f>SUM(F51:F87)</f>
        <v>19645</v>
      </c>
      <c r="G88" s="147"/>
    </row>
    <row r="90" spans="1:7" ht="12" thickBot="1" x14ac:dyDescent="0.25"/>
    <row r="91" spans="1:7" ht="35.25" customHeight="1" x14ac:dyDescent="0.2">
      <c r="A91" s="155" t="s">
        <v>114</v>
      </c>
      <c r="B91" s="308" t="str">
        <f>resumo!C20</f>
        <v>C.B.U.Q. excl. fornec. do CAP (acima de 10.000 t)</v>
      </c>
      <c r="C91" s="308"/>
      <c r="D91" s="308"/>
      <c r="E91" s="308"/>
      <c r="F91" s="156" t="str">
        <f>resumo!D20</f>
        <v>ton</v>
      </c>
      <c r="G91" s="157">
        <f>resumo!A20</f>
        <v>570400</v>
      </c>
    </row>
    <row r="92" spans="1:7" x14ac:dyDescent="0.2">
      <c r="A92" s="309" t="s">
        <v>100</v>
      </c>
      <c r="B92" s="310"/>
      <c r="C92" s="311" t="s">
        <v>110</v>
      </c>
      <c r="D92" s="312"/>
      <c r="E92" s="313"/>
      <c r="F92" s="306" t="s">
        <v>111</v>
      </c>
      <c r="G92" s="307"/>
    </row>
    <row r="93" spans="1:7" x14ac:dyDescent="0.2">
      <c r="A93" s="135" t="s">
        <v>101</v>
      </c>
      <c r="B93" s="134" t="s">
        <v>102</v>
      </c>
      <c r="C93" s="141" t="s">
        <v>104</v>
      </c>
      <c r="D93" s="134" t="s">
        <v>103</v>
      </c>
      <c r="E93" s="141" t="s">
        <v>105</v>
      </c>
      <c r="F93" s="141" t="s">
        <v>112</v>
      </c>
      <c r="G93" s="143" t="s">
        <v>115</v>
      </c>
    </row>
    <row r="94" spans="1:7" x14ac:dyDescent="0.2">
      <c r="A94" s="140" t="s">
        <v>109</v>
      </c>
      <c r="B94" s="141">
        <v>100</v>
      </c>
      <c r="C94" s="141">
        <v>10</v>
      </c>
      <c r="D94" s="134">
        <v>100</v>
      </c>
      <c r="E94" s="134">
        <v>0.06</v>
      </c>
      <c r="F94" s="134">
        <f>C94*D94</f>
        <v>1000</v>
      </c>
      <c r="G94" s="136">
        <f>F94*2.5*0.06</f>
        <v>150</v>
      </c>
    </row>
    <row r="95" spans="1:7" x14ac:dyDescent="0.2">
      <c r="A95" s="135">
        <v>100</v>
      </c>
      <c r="B95" s="134">
        <v>160</v>
      </c>
      <c r="C95" s="134">
        <v>9</v>
      </c>
      <c r="D95" s="134">
        <f>B95-A95</f>
        <v>60</v>
      </c>
      <c r="E95" s="134">
        <v>0.06</v>
      </c>
      <c r="F95" s="134">
        <f t="shared" ref="F95:F129" si="7">C95*D95</f>
        <v>540</v>
      </c>
      <c r="G95" s="136">
        <f>(F95*2.5*0.06)+G94</f>
        <v>231</v>
      </c>
    </row>
    <row r="96" spans="1:7" x14ac:dyDescent="0.2">
      <c r="A96" s="135">
        <v>188</v>
      </c>
      <c r="B96" s="134">
        <v>198</v>
      </c>
      <c r="C96" s="134">
        <v>4.5</v>
      </c>
      <c r="D96" s="134">
        <f t="shared" ref="D96:D129" si="8">B96-A96</f>
        <v>10</v>
      </c>
      <c r="E96" s="134">
        <v>0.06</v>
      </c>
      <c r="F96" s="134">
        <f t="shared" si="7"/>
        <v>45</v>
      </c>
      <c r="G96" s="159">
        <f t="shared" ref="G96:G129" si="9">(F96*2.5*0.06)+G95</f>
        <v>237.75</v>
      </c>
    </row>
    <row r="97" spans="1:7" x14ac:dyDescent="0.2">
      <c r="A97" s="135">
        <v>208</v>
      </c>
      <c r="B97" s="134">
        <v>368</v>
      </c>
      <c r="C97" s="134">
        <v>9</v>
      </c>
      <c r="D97" s="134">
        <f t="shared" si="8"/>
        <v>160</v>
      </c>
      <c r="E97" s="134">
        <v>0.06</v>
      </c>
      <c r="F97" s="134">
        <f t="shared" si="7"/>
        <v>1440</v>
      </c>
      <c r="G97" s="159">
        <f t="shared" si="9"/>
        <v>453.75</v>
      </c>
    </row>
    <row r="98" spans="1:7" x14ac:dyDescent="0.2">
      <c r="A98" s="135">
        <v>402</v>
      </c>
      <c r="B98" s="134">
        <v>428</v>
      </c>
      <c r="C98" s="134">
        <v>9</v>
      </c>
      <c r="D98" s="134">
        <f t="shared" si="8"/>
        <v>26</v>
      </c>
      <c r="E98" s="134">
        <v>0.06</v>
      </c>
      <c r="F98" s="134">
        <f t="shared" si="7"/>
        <v>234</v>
      </c>
      <c r="G98" s="159">
        <f t="shared" si="9"/>
        <v>488.85</v>
      </c>
    </row>
    <row r="99" spans="1:7" x14ac:dyDescent="0.2">
      <c r="A99" s="135">
        <v>492</v>
      </c>
      <c r="B99" s="134">
        <v>508</v>
      </c>
      <c r="C99" s="134">
        <v>9</v>
      </c>
      <c r="D99" s="134">
        <f t="shared" si="8"/>
        <v>16</v>
      </c>
      <c r="E99" s="134">
        <v>0.06</v>
      </c>
      <c r="F99" s="134">
        <f t="shared" si="7"/>
        <v>144</v>
      </c>
      <c r="G99" s="159">
        <f t="shared" si="9"/>
        <v>510.45000000000005</v>
      </c>
    </row>
    <row r="100" spans="1:7" x14ac:dyDescent="0.2">
      <c r="A100" s="135">
        <v>617</v>
      </c>
      <c r="B100" s="134">
        <v>710</v>
      </c>
      <c r="C100" s="134">
        <v>9</v>
      </c>
      <c r="D100" s="134">
        <f t="shared" si="8"/>
        <v>93</v>
      </c>
      <c r="E100" s="134">
        <v>0.06</v>
      </c>
      <c r="F100" s="134">
        <f t="shared" si="7"/>
        <v>837</v>
      </c>
      <c r="G100" s="159">
        <f t="shared" si="9"/>
        <v>636</v>
      </c>
    </row>
    <row r="101" spans="1:7" x14ac:dyDescent="0.2">
      <c r="A101" s="135">
        <v>1110</v>
      </c>
      <c r="B101" s="134">
        <v>1130</v>
      </c>
      <c r="C101" s="134">
        <v>3.5</v>
      </c>
      <c r="D101" s="134">
        <f t="shared" si="8"/>
        <v>20</v>
      </c>
      <c r="E101" s="134">
        <v>0.06</v>
      </c>
      <c r="F101" s="134">
        <f t="shared" si="7"/>
        <v>70</v>
      </c>
      <c r="G101" s="159">
        <f t="shared" si="9"/>
        <v>646.5</v>
      </c>
    </row>
    <row r="102" spans="1:7" x14ac:dyDescent="0.2">
      <c r="A102" s="135">
        <v>1150</v>
      </c>
      <c r="B102" s="134">
        <v>1170</v>
      </c>
      <c r="C102" s="134">
        <v>3.5</v>
      </c>
      <c r="D102" s="134">
        <f t="shared" si="8"/>
        <v>20</v>
      </c>
      <c r="E102" s="134">
        <v>0.06</v>
      </c>
      <c r="F102" s="134">
        <f t="shared" si="7"/>
        <v>70</v>
      </c>
      <c r="G102" s="159">
        <f t="shared" si="9"/>
        <v>657</v>
      </c>
    </row>
    <row r="103" spans="1:7" x14ac:dyDescent="0.2">
      <c r="A103" s="135">
        <v>1222</v>
      </c>
      <c r="B103" s="134">
        <v>1240</v>
      </c>
      <c r="C103" s="134">
        <v>3.5</v>
      </c>
      <c r="D103" s="134">
        <f t="shared" si="8"/>
        <v>18</v>
      </c>
      <c r="E103" s="134">
        <v>0.06</v>
      </c>
      <c r="F103" s="134">
        <f t="shared" si="7"/>
        <v>63</v>
      </c>
      <c r="G103" s="159">
        <f t="shared" si="9"/>
        <v>666.45</v>
      </c>
    </row>
    <row r="104" spans="1:7" x14ac:dyDescent="0.2">
      <c r="A104" s="135">
        <v>1255</v>
      </c>
      <c r="B104" s="134">
        <v>1270</v>
      </c>
      <c r="C104" s="134">
        <v>3.5</v>
      </c>
      <c r="D104" s="134">
        <f t="shared" si="8"/>
        <v>15</v>
      </c>
      <c r="E104" s="134">
        <v>0.06</v>
      </c>
      <c r="F104" s="134">
        <f t="shared" si="7"/>
        <v>52.5</v>
      </c>
      <c r="G104" s="159">
        <f t="shared" si="9"/>
        <v>674.32500000000005</v>
      </c>
    </row>
    <row r="105" spans="1:7" x14ac:dyDescent="0.2">
      <c r="A105" s="135">
        <v>1298</v>
      </c>
      <c r="B105" s="134">
        <v>1344</v>
      </c>
      <c r="C105" s="134">
        <v>7</v>
      </c>
      <c r="D105" s="134">
        <f t="shared" si="8"/>
        <v>46</v>
      </c>
      <c r="E105" s="134">
        <v>0.06</v>
      </c>
      <c r="F105" s="134">
        <f t="shared" si="7"/>
        <v>322</v>
      </c>
      <c r="G105" s="159">
        <f t="shared" si="9"/>
        <v>722.625</v>
      </c>
    </row>
    <row r="106" spans="1:7" x14ac:dyDescent="0.2">
      <c r="A106" s="135">
        <v>1419</v>
      </c>
      <c r="B106" s="134">
        <v>1579</v>
      </c>
      <c r="C106" s="134">
        <v>7</v>
      </c>
      <c r="D106" s="134">
        <f t="shared" si="8"/>
        <v>160</v>
      </c>
      <c r="E106" s="134">
        <v>0.06</v>
      </c>
      <c r="F106" s="134">
        <f t="shared" si="7"/>
        <v>1120</v>
      </c>
      <c r="G106" s="159">
        <f t="shared" si="9"/>
        <v>890.625</v>
      </c>
    </row>
    <row r="107" spans="1:7" x14ac:dyDescent="0.2">
      <c r="A107" s="135">
        <v>1650</v>
      </c>
      <c r="B107" s="134">
        <v>1679</v>
      </c>
      <c r="C107" s="134">
        <v>7</v>
      </c>
      <c r="D107" s="134">
        <f t="shared" si="8"/>
        <v>29</v>
      </c>
      <c r="E107" s="134">
        <v>0.06</v>
      </c>
      <c r="F107" s="134">
        <f t="shared" si="7"/>
        <v>203</v>
      </c>
      <c r="G107" s="159">
        <f t="shared" si="9"/>
        <v>921.07500000000005</v>
      </c>
    </row>
    <row r="108" spans="1:7" x14ac:dyDescent="0.2">
      <c r="A108" s="135">
        <v>2079</v>
      </c>
      <c r="B108" s="134">
        <v>2209</v>
      </c>
      <c r="C108" s="134">
        <v>7</v>
      </c>
      <c r="D108" s="134">
        <f t="shared" si="8"/>
        <v>130</v>
      </c>
      <c r="E108" s="134">
        <v>0.06</v>
      </c>
      <c r="F108" s="134">
        <f t="shared" si="7"/>
        <v>910</v>
      </c>
      <c r="G108" s="159">
        <f t="shared" si="9"/>
        <v>1057.575</v>
      </c>
    </row>
    <row r="109" spans="1:7" x14ac:dyDescent="0.2">
      <c r="A109" s="135">
        <v>2259</v>
      </c>
      <c r="B109" s="134">
        <v>2299</v>
      </c>
      <c r="C109" s="134">
        <v>7</v>
      </c>
      <c r="D109" s="134">
        <f t="shared" si="8"/>
        <v>40</v>
      </c>
      <c r="E109" s="134">
        <v>0.06</v>
      </c>
      <c r="F109" s="134">
        <f t="shared" si="7"/>
        <v>280</v>
      </c>
      <c r="G109" s="159">
        <f t="shared" si="9"/>
        <v>1099.575</v>
      </c>
    </row>
    <row r="110" spans="1:7" x14ac:dyDescent="0.2">
      <c r="A110" s="135">
        <v>2417</v>
      </c>
      <c r="B110" s="134">
        <v>2468</v>
      </c>
      <c r="C110" s="134">
        <v>7</v>
      </c>
      <c r="D110" s="134">
        <f t="shared" si="8"/>
        <v>51</v>
      </c>
      <c r="E110" s="134">
        <v>0.06</v>
      </c>
      <c r="F110" s="134">
        <f t="shared" si="7"/>
        <v>357</v>
      </c>
      <c r="G110" s="159">
        <f t="shared" si="9"/>
        <v>1153.125</v>
      </c>
    </row>
    <row r="111" spans="1:7" x14ac:dyDescent="0.2">
      <c r="A111" s="135">
        <v>2505</v>
      </c>
      <c r="B111" s="134">
        <v>3138</v>
      </c>
      <c r="C111" s="134">
        <v>7</v>
      </c>
      <c r="D111" s="134">
        <f t="shared" si="8"/>
        <v>633</v>
      </c>
      <c r="E111" s="134">
        <v>0.06</v>
      </c>
      <c r="F111" s="134">
        <f t="shared" si="7"/>
        <v>4431</v>
      </c>
      <c r="G111" s="159">
        <f t="shared" si="9"/>
        <v>1817.7750000000001</v>
      </c>
    </row>
    <row r="112" spans="1:7" x14ac:dyDescent="0.2">
      <c r="A112" s="135">
        <v>3214</v>
      </c>
      <c r="B112" s="134">
        <v>3234</v>
      </c>
      <c r="C112" s="134">
        <v>7</v>
      </c>
      <c r="D112" s="134">
        <f t="shared" si="8"/>
        <v>20</v>
      </c>
      <c r="E112" s="134">
        <v>0.06</v>
      </c>
      <c r="F112" s="134">
        <f t="shared" si="7"/>
        <v>140</v>
      </c>
      <c r="G112" s="159">
        <f t="shared" si="9"/>
        <v>1838.7750000000001</v>
      </c>
    </row>
    <row r="113" spans="1:7" x14ac:dyDescent="0.2">
      <c r="A113" s="135">
        <v>3290</v>
      </c>
      <c r="B113" s="134">
        <v>3300</v>
      </c>
      <c r="C113" s="134">
        <v>7</v>
      </c>
      <c r="D113" s="134">
        <f t="shared" si="8"/>
        <v>10</v>
      </c>
      <c r="E113" s="134">
        <v>0.06</v>
      </c>
      <c r="F113" s="134">
        <f t="shared" si="7"/>
        <v>70</v>
      </c>
      <c r="G113" s="159">
        <f t="shared" si="9"/>
        <v>1849.2750000000001</v>
      </c>
    </row>
    <row r="114" spans="1:7" x14ac:dyDescent="0.2">
      <c r="A114" s="135">
        <v>3578</v>
      </c>
      <c r="B114" s="134">
        <v>3659</v>
      </c>
      <c r="C114" s="134">
        <v>7</v>
      </c>
      <c r="D114" s="134">
        <f t="shared" si="8"/>
        <v>81</v>
      </c>
      <c r="E114" s="134">
        <v>0.06</v>
      </c>
      <c r="F114" s="134">
        <f t="shared" si="7"/>
        <v>567</v>
      </c>
      <c r="G114" s="159">
        <f t="shared" si="9"/>
        <v>1934.325</v>
      </c>
    </row>
    <row r="115" spans="1:7" x14ac:dyDescent="0.2">
      <c r="A115" s="135">
        <v>3683</v>
      </c>
      <c r="B115" s="134">
        <v>3700</v>
      </c>
      <c r="C115" s="134">
        <v>7</v>
      </c>
      <c r="D115" s="134">
        <f t="shared" si="8"/>
        <v>17</v>
      </c>
      <c r="E115" s="134">
        <v>0.06</v>
      </c>
      <c r="F115" s="134">
        <f t="shared" si="7"/>
        <v>119</v>
      </c>
      <c r="G115" s="159">
        <f t="shared" si="9"/>
        <v>1952.175</v>
      </c>
    </row>
    <row r="116" spans="1:7" x14ac:dyDescent="0.2">
      <c r="A116" s="135">
        <v>3719</v>
      </c>
      <c r="B116" s="134">
        <v>3959</v>
      </c>
      <c r="C116" s="134">
        <v>7</v>
      </c>
      <c r="D116" s="134">
        <f t="shared" si="8"/>
        <v>240</v>
      </c>
      <c r="E116" s="134">
        <v>0.06</v>
      </c>
      <c r="F116" s="134">
        <f t="shared" si="7"/>
        <v>1680</v>
      </c>
      <c r="G116" s="159">
        <f t="shared" si="9"/>
        <v>2204.1750000000002</v>
      </c>
    </row>
    <row r="117" spans="1:7" x14ac:dyDescent="0.2">
      <c r="A117" s="135">
        <v>4050</v>
      </c>
      <c r="B117" s="134">
        <v>4135</v>
      </c>
      <c r="C117" s="134">
        <v>7</v>
      </c>
      <c r="D117" s="134">
        <f t="shared" si="8"/>
        <v>85</v>
      </c>
      <c r="E117" s="134">
        <v>0.06</v>
      </c>
      <c r="F117" s="134">
        <f t="shared" si="7"/>
        <v>595</v>
      </c>
      <c r="G117" s="159">
        <f t="shared" si="9"/>
        <v>2293.4250000000002</v>
      </c>
    </row>
    <row r="118" spans="1:7" x14ac:dyDescent="0.2">
      <c r="A118" s="135">
        <v>4175</v>
      </c>
      <c r="B118" s="134">
        <v>4180</v>
      </c>
      <c r="C118" s="134">
        <v>7</v>
      </c>
      <c r="D118" s="134">
        <f t="shared" si="8"/>
        <v>5</v>
      </c>
      <c r="E118" s="134">
        <v>0.06</v>
      </c>
      <c r="F118" s="134">
        <f t="shared" si="7"/>
        <v>35</v>
      </c>
      <c r="G118" s="159">
        <f t="shared" si="9"/>
        <v>2298.6750000000002</v>
      </c>
    </row>
    <row r="119" spans="1:7" x14ac:dyDescent="0.2">
      <c r="A119" s="135">
        <v>4217</v>
      </c>
      <c r="B119" s="134">
        <v>4230</v>
      </c>
      <c r="C119" s="134">
        <v>7</v>
      </c>
      <c r="D119" s="134">
        <f t="shared" si="8"/>
        <v>13</v>
      </c>
      <c r="E119" s="134">
        <v>0.06</v>
      </c>
      <c r="F119" s="134">
        <f t="shared" si="7"/>
        <v>91</v>
      </c>
      <c r="G119" s="159">
        <f t="shared" si="9"/>
        <v>2312.3250000000003</v>
      </c>
    </row>
    <row r="120" spans="1:7" x14ac:dyDescent="0.2">
      <c r="A120" s="135">
        <v>4327</v>
      </c>
      <c r="B120" s="134">
        <v>4408</v>
      </c>
      <c r="C120" s="134">
        <v>7</v>
      </c>
      <c r="D120" s="134">
        <f t="shared" si="8"/>
        <v>81</v>
      </c>
      <c r="E120" s="134">
        <v>0.06</v>
      </c>
      <c r="F120" s="134">
        <f t="shared" si="7"/>
        <v>567</v>
      </c>
      <c r="G120" s="159">
        <f t="shared" si="9"/>
        <v>2397.3750000000005</v>
      </c>
    </row>
    <row r="121" spans="1:7" x14ac:dyDescent="0.2">
      <c r="A121" s="135">
        <v>4408</v>
      </c>
      <c r="B121" s="134">
        <v>4448</v>
      </c>
      <c r="C121" s="134">
        <v>6</v>
      </c>
      <c r="D121" s="134">
        <f t="shared" si="8"/>
        <v>40</v>
      </c>
      <c r="E121" s="134">
        <v>0.06</v>
      </c>
      <c r="F121" s="134">
        <f t="shared" si="7"/>
        <v>240</v>
      </c>
      <c r="G121" s="159">
        <f t="shared" si="9"/>
        <v>2433.3750000000005</v>
      </c>
    </row>
    <row r="122" spans="1:7" x14ac:dyDescent="0.2">
      <c r="A122" s="135">
        <v>4439</v>
      </c>
      <c r="B122" s="134">
        <v>4483</v>
      </c>
      <c r="C122" s="134">
        <v>5</v>
      </c>
      <c r="D122" s="134">
        <f t="shared" si="8"/>
        <v>44</v>
      </c>
      <c r="E122" s="134">
        <v>0.06</v>
      </c>
      <c r="F122" s="134">
        <f t="shared" si="7"/>
        <v>220</v>
      </c>
      <c r="G122" s="159">
        <f t="shared" si="9"/>
        <v>2466.3750000000005</v>
      </c>
    </row>
    <row r="123" spans="1:7" x14ac:dyDescent="0.2">
      <c r="A123" s="135">
        <v>4503</v>
      </c>
      <c r="B123" s="134">
        <v>4508</v>
      </c>
      <c r="C123" s="134">
        <v>3.5</v>
      </c>
      <c r="D123" s="134">
        <f t="shared" si="8"/>
        <v>5</v>
      </c>
      <c r="E123" s="134">
        <v>0.06</v>
      </c>
      <c r="F123" s="134">
        <f t="shared" si="7"/>
        <v>17.5</v>
      </c>
      <c r="G123" s="159">
        <f t="shared" si="9"/>
        <v>2469.0000000000005</v>
      </c>
    </row>
    <row r="124" spans="1:7" x14ac:dyDescent="0.2">
      <c r="A124" s="135">
        <v>4536</v>
      </c>
      <c r="B124" s="134">
        <v>4700</v>
      </c>
      <c r="C124" s="134">
        <v>7</v>
      </c>
      <c r="D124" s="134">
        <f t="shared" si="8"/>
        <v>164</v>
      </c>
      <c r="E124" s="134">
        <v>0.06</v>
      </c>
      <c r="F124" s="134">
        <f t="shared" si="7"/>
        <v>1148</v>
      </c>
      <c r="G124" s="159">
        <f t="shared" si="9"/>
        <v>2641.2000000000003</v>
      </c>
    </row>
    <row r="125" spans="1:7" x14ac:dyDescent="0.2">
      <c r="A125" s="135">
        <v>4829</v>
      </c>
      <c r="B125" s="134">
        <v>4848</v>
      </c>
      <c r="C125" s="134">
        <v>3</v>
      </c>
      <c r="D125" s="134">
        <f t="shared" si="8"/>
        <v>19</v>
      </c>
      <c r="E125" s="134">
        <v>0.06</v>
      </c>
      <c r="F125" s="134">
        <f t="shared" si="7"/>
        <v>57</v>
      </c>
      <c r="G125" s="159">
        <f t="shared" si="9"/>
        <v>2649.7500000000005</v>
      </c>
    </row>
    <row r="126" spans="1:7" x14ac:dyDescent="0.2">
      <c r="A126" s="135">
        <v>4854</v>
      </c>
      <c r="B126" s="134">
        <v>4943</v>
      </c>
      <c r="C126" s="134">
        <v>4</v>
      </c>
      <c r="D126" s="134">
        <f t="shared" si="8"/>
        <v>89</v>
      </c>
      <c r="E126" s="134">
        <v>0.06</v>
      </c>
      <c r="F126" s="134">
        <f t="shared" si="7"/>
        <v>356</v>
      </c>
      <c r="G126" s="159">
        <f t="shared" si="9"/>
        <v>2703.1500000000005</v>
      </c>
    </row>
    <row r="127" spans="1:7" x14ac:dyDescent="0.2">
      <c r="A127" s="135">
        <v>5064</v>
      </c>
      <c r="B127" s="134">
        <v>5120</v>
      </c>
      <c r="C127" s="134">
        <v>3.5</v>
      </c>
      <c r="D127" s="134">
        <f t="shared" si="8"/>
        <v>56</v>
      </c>
      <c r="E127" s="134">
        <v>0.06</v>
      </c>
      <c r="F127" s="134">
        <f t="shared" si="7"/>
        <v>196</v>
      </c>
      <c r="G127" s="159">
        <f t="shared" si="9"/>
        <v>2732.5500000000006</v>
      </c>
    </row>
    <row r="128" spans="1:7" x14ac:dyDescent="0.2">
      <c r="A128" s="135">
        <v>5257</v>
      </c>
      <c r="B128" s="134">
        <v>5320</v>
      </c>
      <c r="C128" s="134">
        <v>7</v>
      </c>
      <c r="D128" s="134">
        <f t="shared" si="8"/>
        <v>63</v>
      </c>
      <c r="E128" s="134">
        <v>0.06</v>
      </c>
      <c r="F128" s="134">
        <f t="shared" si="7"/>
        <v>441</v>
      </c>
      <c r="G128" s="159">
        <f t="shared" si="9"/>
        <v>2798.7000000000007</v>
      </c>
    </row>
    <row r="129" spans="1:7" x14ac:dyDescent="0.2">
      <c r="A129" s="135">
        <v>5444</v>
      </c>
      <c r="B129" s="134">
        <v>5585</v>
      </c>
      <c r="C129" s="134">
        <v>7</v>
      </c>
      <c r="D129" s="134">
        <f t="shared" si="8"/>
        <v>141</v>
      </c>
      <c r="E129" s="134">
        <v>0.06</v>
      </c>
      <c r="F129" s="134">
        <f t="shared" si="7"/>
        <v>987</v>
      </c>
      <c r="G129" s="159">
        <f t="shared" si="9"/>
        <v>2946.7500000000009</v>
      </c>
    </row>
    <row r="130" spans="1:7" x14ac:dyDescent="0.2">
      <c r="A130" s="137"/>
      <c r="B130" s="138"/>
      <c r="C130" s="134"/>
      <c r="D130" s="134"/>
      <c r="E130" s="134"/>
      <c r="F130" s="134"/>
      <c r="G130" s="136"/>
    </row>
    <row r="131" spans="1:7" ht="12" thickBot="1" x14ac:dyDescent="0.25">
      <c r="A131" s="303" t="s">
        <v>59</v>
      </c>
      <c r="B131" s="304"/>
      <c r="C131" s="305"/>
      <c r="D131" s="145">
        <f>SUM(D94:D130)</f>
        <v>2800</v>
      </c>
      <c r="E131" s="146"/>
      <c r="F131" s="145">
        <f>SUM(F94:F130)</f>
        <v>19645</v>
      </c>
      <c r="G131" s="147">
        <f>G129</f>
        <v>2946.7500000000009</v>
      </c>
    </row>
    <row r="133" spans="1:7" ht="12" thickBot="1" x14ac:dyDescent="0.25"/>
    <row r="134" spans="1:7" ht="17.25" customHeight="1" x14ac:dyDescent="0.2">
      <c r="A134" s="155" t="s">
        <v>114</v>
      </c>
      <c r="B134" s="308" t="str">
        <f>resumo!C31</f>
        <v xml:space="preserve">Placa sinalização c/ pelicula refletiva </v>
      </c>
      <c r="C134" s="308"/>
      <c r="D134" s="308"/>
      <c r="E134" s="308"/>
      <c r="F134" s="156" t="str">
        <f>resumo!D31</f>
        <v>ud</v>
      </c>
      <c r="G134" s="157">
        <f>resumo!A31</f>
        <v>822200</v>
      </c>
    </row>
    <row r="135" spans="1:7" x14ac:dyDescent="0.2">
      <c r="A135" s="309" t="s">
        <v>100</v>
      </c>
      <c r="B135" s="310"/>
      <c r="C135" s="311" t="s">
        <v>117</v>
      </c>
      <c r="D135" s="312"/>
      <c r="E135" s="313"/>
      <c r="F135" s="306"/>
      <c r="G135" s="307"/>
    </row>
    <row r="136" spans="1:7" x14ac:dyDescent="0.2">
      <c r="A136" s="135" t="s">
        <v>101</v>
      </c>
      <c r="B136" s="134" t="s">
        <v>102</v>
      </c>
      <c r="C136" s="141"/>
      <c r="D136" s="141" t="s">
        <v>116</v>
      </c>
      <c r="E136" s="141"/>
      <c r="F136" s="141"/>
      <c r="G136" s="143"/>
    </row>
    <row r="137" spans="1:7" x14ac:dyDescent="0.2">
      <c r="A137" s="140">
        <v>110</v>
      </c>
      <c r="B137" s="141">
        <f>A137</f>
        <v>110</v>
      </c>
      <c r="C137" s="141"/>
      <c r="D137" s="134">
        <v>1</v>
      </c>
      <c r="E137" s="134"/>
      <c r="F137" s="134"/>
      <c r="G137" s="136"/>
    </row>
    <row r="138" spans="1:7" x14ac:dyDescent="0.2">
      <c r="A138" s="135">
        <v>210</v>
      </c>
      <c r="B138" s="141">
        <f t="shared" ref="B138:B181" si="10">A138</f>
        <v>210</v>
      </c>
      <c r="C138" s="134"/>
      <c r="D138" s="134">
        <v>1</v>
      </c>
      <c r="E138" s="134"/>
      <c r="F138" s="134"/>
      <c r="G138" s="136"/>
    </row>
    <row r="139" spans="1:7" x14ac:dyDescent="0.2">
      <c r="A139" s="135">
        <v>220</v>
      </c>
      <c r="B139" s="141">
        <f t="shared" si="10"/>
        <v>220</v>
      </c>
      <c r="C139" s="134"/>
      <c r="D139" s="134">
        <v>1</v>
      </c>
      <c r="E139" s="134"/>
      <c r="F139" s="134"/>
      <c r="G139" s="136"/>
    </row>
    <row r="140" spans="1:7" x14ac:dyDescent="0.2">
      <c r="A140" s="135">
        <v>245</v>
      </c>
      <c r="B140" s="141">
        <f t="shared" si="10"/>
        <v>245</v>
      </c>
      <c r="C140" s="134"/>
      <c r="D140" s="134">
        <v>1</v>
      </c>
      <c r="E140" s="134"/>
      <c r="F140" s="134"/>
      <c r="G140" s="136"/>
    </row>
    <row r="141" spans="1:7" x14ac:dyDescent="0.2">
      <c r="A141" s="135">
        <v>286</v>
      </c>
      <c r="B141" s="141">
        <f t="shared" si="10"/>
        <v>286</v>
      </c>
      <c r="C141" s="134"/>
      <c r="D141" s="134">
        <v>1</v>
      </c>
      <c r="E141" s="134"/>
      <c r="F141" s="134"/>
      <c r="G141" s="136"/>
    </row>
    <row r="142" spans="1:7" x14ac:dyDescent="0.2">
      <c r="A142" s="135">
        <v>320</v>
      </c>
      <c r="B142" s="141">
        <f t="shared" si="10"/>
        <v>320</v>
      </c>
      <c r="C142" s="134"/>
      <c r="D142" s="134">
        <v>1</v>
      </c>
      <c r="E142" s="134"/>
      <c r="F142" s="134"/>
      <c r="G142" s="136"/>
    </row>
    <row r="143" spans="1:7" x14ac:dyDescent="0.2">
      <c r="A143" s="135">
        <v>365</v>
      </c>
      <c r="B143" s="141">
        <f t="shared" si="10"/>
        <v>365</v>
      </c>
      <c r="C143" s="134"/>
      <c r="D143" s="134">
        <v>1</v>
      </c>
      <c r="E143" s="134"/>
      <c r="F143" s="134"/>
      <c r="G143" s="136"/>
    </row>
    <row r="144" spans="1:7" x14ac:dyDescent="0.2">
      <c r="A144" s="135">
        <v>495</v>
      </c>
      <c r="B144" s="141">
        <f t="shared" si="10"/>
        <v>495</v>
      </c>
      <c r="C144" s="134"/>
      <c r="D144" s="134">
        <v>1</v>
      </c>
      <c r="E144" s="134"/>
      <c r="F144" s="134"/>
      <c r="G144" s="136"/>
    </row>
    <row r="145" spans="1:7" x14ac:dyDescent="0.2">
      <c r="A145" s="135">
        <v>642</v>
      </c>
      <c r="B145" s="141">
        <f t="shared" si="10"/>
        <v>642</v>
      </c>
      <c r="C145" s="134"/>
      <c r="D145" s="134">
        <v>1</v>
      </c>
      <c r="E145" s="134"/>
      <c r="F145" s="134"/>
      <c r="G145" s="136"/>
    </row>
    <row r="146" spans="1:7" x14ac:dyDescent="0.2">
      <c r="A146" s="135">
        <v>733</v>
      </c>
      <c r="B146" s="141">
        <f t="shared" si="10"/>
        <v>733</v>
      </c>
      <c r="C146" s="134"/>
      <c r="D146" s="134">
        <v>1</v>
      </c>
      <c r="E146" s="134"/>
      <c r="F146" s="134"/>
      <c r="G146" s="136"/>
    </row>
    <row r="147" spans="1:7" x14ac:dyDescent="0.2">
      <c r="A147" s="135">
        <v>818</v>
      </c>
      <c r="B147" s="141">
        <f t="shared" si="10"/>
        <v>818</v>
      </c>
      <c r="C147" s="134"/>
      <c r="D147" s="134">
        <v>1</v>
      </c>
      <c r="E147" s="134"/>
      <c r="F147" s="134"/>
      <c r="G147" s="136"/>
    </row>
    <row r="148" spans="1:7" x14ac:dyDescent="0.2">
      <c r="A148" s="135">
        <v>897</v>
      </c>
      <c r="B148" s="141">
        <f t="shared" si="10"/>
        <v>897</v>
      </c>
      <c r="C148" s="134"/>
      <c r="D148" s="134">
        <v>1</v>
      </c>
      <c r="E148" s="134"/>
      <c r="F148" s="134"/>
      <c r="G148" s="136"/>
    </row>
    <row r="149" spans="1:7" x14ac:dyDescent="0.2">
      <c r="A149" s="135">
        <v>925</v>
      </c>
      <c r="B149" s="141">
        <f t="shared" si="10"/>
        <v>925</v>
      </c>
      <c r="C149" s="134"/>
      <c r="D149" s="134">
        <v>1</v>
      </c>
      <c r="E149" s="134"/>
      <c r="F149" s="134"/>
      <c r="G149" s="136"/>
    </row>
    <row r="150" spans="1:7" x14ac:dyDescent="0.2">
      <c r="A150" s="135">
        <v>955</v>
      </c>
      <c r="B150" s="141">
        <f t="shared" si="10"/>
        <v>955</v>
      </c>
      <c r="C150" s="134"/>
      <c r="D150" s="134">
        <v>1</v>
      </c>
      <c r="E150" s="134"/>
      <c r="F150" s="134"/>
      <c r="G150" s="136"/>
    </row>
    <row r="151" spans="1:7" x14ac:dyDescent="0.2">
      <c r="A151" s="135">
        <v>1060</v>
      </c>
      <c r="B151" s="141">
        <f t="shared" si="10"/>
        <v>1060</v>
      </c>
      <c r="C151" s="134"/>
      <c r="D151" s="134">
        <v>1</v>
      </c>
      <c r="E151" s="134"/>
      <c r="F151" s="134"/>
      <c r="G151" s="136"/>
    </row>
    <row r="152" spans="1:7" x14ac:dyDescent="0.2">
      <c r="A152" s="135">
        <v>1364</v>
      </c>
      <c r="B152" s="141">
        <f t="shared" si="10"/>
        <v>1364</v>
      </c>
      <c r="C152" s="134"/>
      <c r="D152" s="134">
        <v>1</v>
      </c>
      <c r="E152" s="134"/>
      <c r="F152" s="134"/>
      <c r="G152" s="136"/>
    </row>
    <row r="153" spans="1:7" x14ac:dyDescent="0.2">
      <c r="A153" s="135">
        <v>1500</v>
      </c>
      <c r="B153" s="141">
        <f t="shared" si="10"/>
        <v>1500</v>
      </c>
      <c r="C153" s="134"/>
      <c r="D153" s="134">
        <v>1</v>
      </c>
      <c r="E153" s="134"/>
      <c r="F153" s="134"/>
      <c r="G153" s="136"/>
    </row>
    <row r="154" spans="1:7" x14ac:dyDescent="0.2">
      <c r="A154" s="135">
        <v>1628</v>
      </c>
      <c r="B154" s="141">
        <f t="shared" si="10"/>
        <v>1628</v>
      </c>
      <c r="C154" s="134"/>
      <c r="D154" s="134">
        <v>1</v>
      </c>
      <c r="E154" s="134"/>
      <c r="F154" s="134"/>
      <c r="G154" s="136"/>
    </row>
    <row r="155" spans="1:7" x14ac:dyDescent="0.2">
      <c r="A155" s="135">
        <v>1650</v>
      </c>
      <c r="B155" s="141">
        <f t="shared" si="10"/>
        <v>1650</v>
      </c>
      <c r="C155" s="134"/>
      <c r="D155" s="134">
        <v>1</v>
      </c>
      <c r="E155" s="134"/>
      <c r="F155" s="134"/>
      <c r="G155" s="136"/>
    </row>
    <row r="156" spans="1:7" x14ac:dyDescent="0.2">
      <c r="A156" s="135">
        <v>1780</v>
      </c>
      <c r="B156" s="141">
        <f t="shared" si="10"/>
        <v>1780</v>
      </c>
      <c r="C156" s="134"/>
      <c r="D156" s="134">
        <v>1</v>
      </c>
      <c r="E156" s="134"/>
      <c r="F156" s="134"/>
      <c r="G156" s="136"/>
    </row>
    <row r="157" spans="1:7" x14ac:dyDescent="0.2">
      <c r="A157" s="135">
        <v>1965</v>
      </c>
      <c r="B157" s="141">
        <f t="shared" si="10"/>
        <v>1965</v>
      </c>
      <c r="C157" s="134"/>
      <c r="D157" s="134">
        <v>1</v>
      </c>
      <c r="E157" s="134"/>
      <c r="F157" s="134"/>
      <c r="G157" s="136"/>
    </row>
    <row r="158" spans="1:7" x14ac:dyDescent="0.2">
      <c r="A158" s="135">
        <v>2280</v>
      </c>
      <c r="B158" s="141">
        <f t="shared" si="10"/>
        <v>2280</v>
      </c>
      <c r="C158" s="134"/>
      <c r="D158" s="134">
        <v>1</v>
      </c>
      <c r="E158" s="134"/>
      <c r="F158" s="134"/>
      <c r="G158" s="136"/>
    </row>
    <row r="159" spans="1:7" x14ac:dyDescent="0.2">
      <c r="A159" s="135">
        <v>2315</v>
      </c>
      <c r="B159" s="141">
        <f t="shared" si="10"/>
        <v>2315</v>
      </c>
      <c r="C159" s="134"/>
      <c r="D159" s="134">
        <v>1</v>
      </c>
      <c r="E159" s="134"/>
      <c r="F159" s="134"/>
      <c r="G159" s="136"/>
    </row>
    <row r="160" spans="1:7" x14ac:dyDescent="0.2">
      <c r="A160" s="135">
        <v>2448</v>
      </c>
      <c r="B160" s="141">
        <f t="shared" si="10"/>
        <v>2448</v>
      </c>
      <c r="C160" s="134"/>
      <c r="D160" s="134">
        <v>1</v>
      </c>
      <c r="E160" s="134"/>
      <c r="F160" s="134"/>
      <c r="G160" s="136"/>
    </row>
    <row r="161" spans="1:7" x14ac:dyDescent="0.2">
      <c r="A161" s="135">
        <v>2528</v>
      </c>
      <c r="B161" s="141">
        <f t="shared" si="10"/>
        <v>2528</v>
      </c>
      <c r="C161" s="134"/>
      <c r="D161" s="134">
        <v>1</v>
      </c>
      <c r="E161" s="134"/>
      <c r="F161" s="134"/>
      <c r="G161" s="136"/>
    </row>
    <row r="162" spans="1:7" x14ac:dyDescent="0.2">
      <c r="A162" s="135">
        <v>2660</v>
      </c>
      <c r="B162" s="141">
        <f t="shared" si="10"/>
        <v>2660</v>
      </c>
      <c r="C162" s="134"/>
      <c r="D162" s="134">
        <v>1</v>
      </c>
      <c r="E162" s="134"/>
      <c r="F162" s="134"/>
      <c r="G162" s="136"/>
    </row>
    <row r="163" spans="1:7" x14ac:dyDescent="0.2">
      <c r="A163" s="135">
        <v>3075</v>
      </c>
      <c r="B163" s="141">
        <f t="shared" si="10"/>
        <v>3075</v>
      </c>
      <c r="C163" s="134"/>
      <c r="D163" s="134">
        <v>1</v>
      </c>
      <c r="E163" s="134"/>
      <c r="F163" s="134"/>
      <c r="G163" s="136"/>
    </row>
    <row r="164" spans="1:7" x14ac:dyDescent="0.2">
      <c r="A164" s="135">
        <v>3520</v>
      </c>
      <c r="B164" s="141">
        <f t="shared" si="10"/>
        <v>3520</v>
      </c>
      <c r="C164" s="134"/>
      <c r="D164" s="134">
        <v>1</v>
      </c>
      <c r="E164" s="134"/>
      <c r="F164" s="134"/>
      <c r="G164" s="136"/>
    </row>
    <row r="165" spans="1:7" x14ac:dyDescent="0.2">
      <c r="A165" s="135">
        <v>3665</v>
      </c>
      <c r="B165" s="141">
        <f t="shared" si="10"/>
        <v>3665</v>
      </c>
      <c r="C165" s="134"/>
      <c r="D165" s="134">
        <v>1</v>
      </c>
      <c r="E165" s="134"/>
      <c r="F165" s="134"/>
      <c r="G165" s="136"/>
    </row>
    <row r="166" spans="1:7" x14ac:dyDescent="0.2">
      <c r="A166" s="135">
        <v>3900</v>
      </c>
      <c r="B166" s="141">
        <f t="shared" si="10"/>
        <v>3900</v>
      </c>
      <c r="C166" s="134"/>
      <c r="D166" s="134">
        <v>1</v>
      </c>
      <c r="E166" s="134"/>
      <c r="F166" s="134"/>
      <c r="G166" s="136"/>
    </row>
    <row r="167" spans="1:7" x14ac:dyDescent="0.2">
      <c r="A167" s="135">
        <v>4048</v>
      </c>
      <c r="B167" s="141">
        <f t="shared" si="10"/>
        <v>4048</v>
      </c>
      <c r="C167" s="134"/>
      <c r="D167" s="134">
        <v>1</v>
      </c>
      <c r="E167" s="134"/>
      <c r="F167" s="134"/>
      <c r="G167" s="136"/>
    </row>
    <row r="168" spans="1:7" x14ac:dyDescent="0.2">
      <c r="A168" s="135">
        <v>4130</v>
      </c>
      <c r="B168" s="141">
        <f t="shared" si="10"/>
        <v>4130</v>
      </c>
      <c r="C168" s="134"/>
      <c r="D168" s="134">
        <v>1</v>
      </c>
      <c r="E168" s="134"/>
      <c r="F168" s="134"/>
      <c r="G168" s="136"/>
    </row>
    <row r="169" spans="1:7" x14ac:dyDescent="0.2">
      <c r="A169" s="135">
        <v>4170</v>
      </c>
      <c r="B169" s="141">
        <f t="shared" si="10"/>
        <v>4170</v>
      </c>
      <c r="C169" s="134"/>
      <c r="D169" s="134">
        <v>1</v>
      </c>
      <c r="E169" s="134"/>
      <c r="F169" s="134"/>
      <c r="G169" s="136"/>
    </row>
    <row r="170" spans="1:7" x14ac:dyDescent="0.2">
      <c r="A170" s="135">
        <v>4280</v>
      </c>
      <c r="B170" s="141">
        <f t="shared" si="10"/>
        <v>4280</v>
      </c>
      <c r="C170" s="134"/>
      <c r="D170" s="134">
        <v>1</v>
      </c>
      <c r="E170" s="134"/>
      <c r="F170" s="134"/>
      <c r="G170" s="136"/>
    </row>
    <row r="171" spans="1:7" x14ac:dyDescent="0.2">
      <c r="A171" s="135">
        <v>4345</v>
      </c>
      <c r="B171" s="141">
        <f t="shared" si="10"/>
        <v>4345</v>
      </c>
      <c r="C171" s="134"/>
      <c r="D171" s="134">
        <v>1</v>
      </c>
      <c r="E171" s="134"/>
      <c r="F171" s="134"/>
      <c r="G171" s="136"/>
    </row>
    <row r="172" spans="1:7" x14ac:dyDescent="0.2">
      <c r="A172" s="135">
        <v>4450</v>
      </c>
      <c r="B172" s="141">
        <f t="shared" si="10"/>
        <v>4450</v>
      </c>
      <c r="C172" s="134"/>
      <c r="D172" s="134">
        <v>1</v>
      </c>
      <c r="E172" s="134"/>
      <c r="F172" s="134"/>
      <c r="G172" s="136"/>
    </row>
    <row r="173" spans="1:7" x14ac:dyDescent="0.2">
      <c r="A173" s="135">
        <v>4505</v>
      </c>
      <c r="B173" s="141">
        <f t="shared" si="10"/>
        <v>4505</v>
      </c>
      <c r="C173" s="134"/>
      <c r="D173" s="134">
        <v>1</v>
      </c>
      <c r="E173" s="134"/>
      <c r="F173" s="134"/>
      <c r="G173" s="136"/>
    </row>
    <row r="174" spans="1:7" x14ac:dyDescent="0.2">
      <c r="A174" s="135">
        <v>4890</v>
      </c>
      <c r="B174" s="141">
        <f t="shared" si="10"/>
        <v>4890</v>
      </c>
      <c r="C174" s="134"/>
      <c r="D174" s="134">
        <v>1</v>
      </c>
      <c r="E174" s="134"/>
      <c r="F174" s="134"/>
      <c r="G174" s="136"/>
    </row>
    <row r="175" spans="1:7" x14ac:dyDescent="0.2">
      <c r="A175" s="135">
        <v>5030</v>
      </c>
      <c r="B175" s="141">
        <f t="shared" si="10"/>
        <v>5030</v>
      </c>
      <c r="C175" s="134"/>
      <c r="D175" s="134">
        <v>1</v>
      </c>
      <c r="E175" s="134"/>
      <c r="F175" s="134"/>
      <c r="G175" s="136"/>
    </row>
    <row r="176" spans="1:7" x14ac:dyDescent="0.2">
      <c r="A176" s="135">
        <v>5158</v>
      </c>
      <c r="B176" s="141">
        <f t="shared" si="10"/>
        <v>5158</v>
      </c>
      <c r="C176" s="134"/>
      <c r="D176" s="134">
        <v>1</v>
      </c>
      <c r="E176" s="134"/>
      <c r="F176" s="134"/>
      <c r="G176" s="136"/>
    </row>
    <row r="177" spans="1:7" x14ac:dyDescent="0.2">
      <c r="A177" s="135">
        <v>5235</v>
      </c>
      <c r="B177" s="141">
        <f t="shared" si="10"/>
        <v>5235</v>
      </c>
      <c r="C177" s="134"/>
      <c r="D177" s="134">
        <v>1</v>
      </c>
      <c r="E177" s="134"/>
      <c r="F177" s="134"/>
      <c r="G177" s="136"/>
    </row>
    <row r="178" spans="1:7" x14ac:dyDescent="0.2">
      <c r="A178" s="135">
        <v>5260</v>
      </c>
      <c r="B178" s="141">
        <f t="shared" si="10"/>
        <v>5260</v>
      </c>
      <c r="C178" s="134"/>
      <c r="D178" s="134">
        <v>1</v>
      </c>
      <c r="E178" s="134"/>
      <c r="F178" s="134"/>
      <c r="G178" s="136"/>
    </row>
    <row r="179" spans="1:7" x14ac:dyDescent="0.2">
      <c r="A179" s="135">
        <v>5320</v>
      </c>
      <c r="B179" s="141">
        <f t="shared" si="10"/>
        <v>5320</v>
      </c>
      <c r="C179" s="134"/>
      <c r="D179" s="134">
        <v>1</v>
      </c>
      <c r="E179" s="134"/>
      <c r="F179" s="134"/>
      <c r="G179" s="136"/>
    </row>
    <row r="180" spans="1:7" x14ac:dyDescent="0.2">
      <c r="A180" s="135">
        <v>5490</v>
      </c>
      <c r="B180" s="141">
        <f t="shared" si="10"/>
        <v>5490</v>
      </c>
      <c r="C180" s="134"/>
      <c r="D180" s="134">
        <v>1</v>
      </c>
      <c r="E180" s="134"/>
      <c r="F180" s="134"/>
      <c r="G180" s="136"/>
    </row>
    <row r="181" spans="1:7" x14ac:dyDescent="0.2">
      <c r="A181" s="135">
        <v>5600</v>
      </c>
      <c r="B181" s="141">
        <f t="shared" si="10"/>
        <v>5600</v>
      </c>
      <c r="C181" s="134"/>
      <c r="D181" s="134">
        <v>1</v>
      </c>
      <c r="E181" s="134"/>
      <c r="F181" s="134"/>
      <c r="G181" s="136"/>
    </row>
    <row r="182" spans="1:7" x14ac:dyDescent="0.2">
      <c r="A182" s="137"/>
      <c r="B182" s="138"/>
      <c r="C182" s="134"/>
      <c r="D182" s="134"/>
      <c r="E182" s="134"/>
      <c r="F182" s="134"/>
      <c r="G182" s="136"/>
    </row>
    <row r="183" spans="1:7" ht="12" thickBot="1" x14ac:dyDescent="0.25">
      <c r="A183" s="303" t="s">
        <v>59</v>
      </c>
      <c r="B183" s="304"/>
      <c r="C183" s="305"/>
      <c r="D183" s="145">
        <f>SUM(D137:D182)</f>
        <v>45</v>
      </c>
      <c r="E183" s="146"/>
      <c r="F183" s="145">
        <f>SUM(F137:F182)</f>
        <v>0</v>
      </c>
      <c r="G183" s="147">
        <f>SUM(G137:G182)</f>
        <v>0</v>
      </c>
    </row>
    <row r="185" spans="1:7" ht="12" thickBot="1" x14ac:dyDescent="0.25"/>
    <row r="186" spans="1:7" ht="23.25" customHeight="1" x14ac:dyDescent="0.2">
      <c r="A186" s="155" t="s">
        <v>114</v>
      </c>
      <c r="B186" s="308" t="str">
        <f>resumo!C33</f>
        <v>Faixa de Sinalização Horizontal com Tinta Resina Acrílica Base Solvente</v>
      </c>
      <c r="C186" s="308"/>
      <c r="D186" s="308"/>
      <c r="E186" s="308"/>
      <c r="F186" s="156" t="str">
        <f>resumo!D33</f>
        <v>m2</v>
      </c>
      <c r="G186" s="157">
        <f>resumo!A33</f>
        <v>822000</v>
      </c>
    </row>
    <row r="187" spans="1:7" x14ac:dyDescent="0.2">
      <c r="A187" s="309" t="s">
        <v>100</v>
      </c>
      <c r="B187" s="310"/>
      <c r="C187" s="311" t="s">
        <v>117</v>
      </c>
      <c r="D187" s="312"/>
      <c r="E187" s="313"/>
      <c r="F187" s="306" t="s">
        <v>111</v>
      </c>
      <c r="G187" s="307"/>
    </row>
    <row r="188" spans="1:7" x14ac:dyDescent="0.2">
      <c r="A188" s="135" t="s">
        <v>101</v>
      </c>
      <c r="B188" s="134" t="s">
        <v>102</v>
      </c>
      <c r="C188" s="141"/>
      <c r="D188" s="141" t="s">
        <v>116</v>
      </c>
      <c r="E188" s="141"/>
      <c r="F188" s="141" t="s">
        <v>112</v>
      </c>
      <c r="G188" s="143"/>
    </row>
    <row r="189" spans="1:7" x14ac:dyDescent="0.2">
      <c r="A189" s="140">
        <v>55</v>
      </c>
      <c r="B189" s="141">
        <f>A189</f>
        <v>55</v>
      </c>
      <c r="C189" s="141"/>
      <c r="D189" s="134">
        <v>1</v>
      </c>
      <c r="E189" s="134"/>
      <c r="F189" s="134">
        <f>12*0.4*4</f>
        <v>19.200000000000003</v>
      </c>
      <c r="G189" s="136"/>
    </row>
    <row r="190" spans="1:7" x14ac:dyDescent="0.2">
      <c r="A190" s="135">
        <v>65</v>
      </c>
      <c r="B190" s="141">
        <f t="shared" ref="B190:B272" si="11">A190</f>
        <v>65</v>
      </c>
      <c r="C190" s="134"/>
      <c r="D190" s="134">
        <v>1</v>
      </c>
      <c r="E190" s="134"/>
      <c r="F190" s="134">
        <f>12*0.4*4</f>
        <v>19.200000000000003</v>
      </c>
      <c r="G190" s="136"/>
    </row>
    <row r="191" spans="1:7" x14ac:dyDescent="0.2">
      <c r="A191" s="135">
        <v>95</v>
      </c>
      <c r="B191" s="141">
        <f t="shared" si="11"/>
        <v>95</v>
      </c>
      <c r="C191" s="134"/>
      <c r="D191" s="134">
        <v>1</v>
      </c>
      <c r="E191" s="134"/>
      <c r="F191" s="134">
        <f>12*0.4*4</f>
        <v>19.200000000000003</v>
      </c>
      <c r="G191" s="136"/>
    </row>
    <row r="192" spans="1:7" x14ac:dyDescent="0.2">
      <c r="A192" s="135">
        <v>110</v>
      </c>
      <c r="B192" s="141">
        <f t="shared" si="11"/>
        <v>110</v>
      </c>
      <c r="C192" s="134"/>
      <c r="D192" s="134">
        <v>1</v>
      </c>
      <c r="E192" s="134"/>
      <c r="F192" s="134">
        <f t="shared" ref="F192:F214" si="12">11*0.4*4</f>
        <v>17.600000000000001</v>
      </c>
      <c r="G192" s="136"/>
    </row>
    <row r="193" spans="1:7" x14ac:dyDescent="0.2">
      <c r="A193" s="135">
        <v>210</v>
      </c>
      <c r="B193" s="141">
        <f t="shared" si="11"/>
        <v>210</v>
      </c>
      <c r="C193" s="134"/>
      <c r="D193" s="134">
        <v>1</v>
      </c>
      <c r="E193" s="134"/>
      <c r="F193" s="134">
        <f t="shared" si="12"/>
        <v>17.600000000000001</v>
      </c>
      <c r="G193" s="136"/>
    </row>
    <row r="194" spans="1:7" x14ac:dyDescent="0.2">
      <c r="A194" s="135">
        <v>225</v>
      </c>
      <c r="B194" s="141">
        <f t="shared" si="11"/>
        <v>225</v>
      </c>
      <c r="C194" s="134"/>
      <c r="D194" s="134">
        <v>1</v>
      </c>
      <c r="E194" s="134"/>
      <c r="F194" s="134">
        <f t="shared" si="12"/>
        <v>17.600000000000001</v>
      </c>
      <c r="G194" s="136"/>
    </row>
    <row r="195" spans="1:7" x14ac:dyDescent="0.2">
      <c r="A195" s="135">
        <v>265</v>
      </c>
      <c r="B195" s="141">
        <f t="shared" si="11"/>
        <v>265</v>
      </c>
      <c r="C195" s="134"/>
      <c r="D195" s="134">
        <v>1</v>
      </c>
      <c r="E195" s="134"/>
      <c r="F195" s="134">
        <f t="shared" si="12"/>
        <v>17.600000000000001</v>
      </c>
      <c r="G195" s="136"/>
    </row>
    <row r="196" spans="1:7" x14ac:dyDescent="0.2">
      <c r="A196" s="135">
        <v>290</v>
      </c>
      <c r="B196" s="141">
        <f t="shared" si="11"/>
        <v>290</v>
      </c>
      <c r="C196" s="134"/>
      <c r="D196" s="134">
        <v>1</v>
      </c>
      <c r="E196" s="134"/>
      <c r="F196" s="134">
        <f t="shared" si="12"/>
        <v>17.600000000000001</v>
      </c>
      <c r="G196" s="136"/>
    </row>
    <row r="197" spans="1:7" x14ac:dyDescent="0.2">
      <c r="A197" s="135">
        <v>310</v>
      </c>
      <c r="B197" s="141">
        <f t="shared" si="11"/>
        <v>310</v>
      </c>
      <c r="C197" s="134"/>
      <c r="D197" s="134">
        <v>1</v>
      </c>
      <c r="E197" s="134"/>
      <c r="F197" s="134">
        <f t="shared" si="12"/>
        <v>17.600000000000001</v>
      </c>
      <c r="G197" s="136"/>
    </row>
    <row r="198" spans="1:7" x14ac:dyDescent="0.2">
      <c r="A198" s="135">
        <v>320</v>
      </c>
      <c r="B198" s="141">
        <f t="shared" si="11"/>
        <v>320</v>
      </c>
      <c r="C198" s="134"/>
      <c r="D198" s="134">
        <v>1</v>
      </c>
      <c r="E198" s="134"/>
      <c r="F198" s="134">
        <f t="shared" si="12"/>
        <v>17.600000000000001</v>
      </c>
      <c r="G198" s="136"/>
    </row>
    <row r="199" spans="1:7" x14ac:dyDescent="0.2">
      <c r="A199" s="135">
        <v>355</v>
      </c>
      <c r="B199" s="141">
        <f t="shared" si="11"/>
        <v>355</v>
      </c>
      <c r="C199" s="134"/>
      <c r="D199" s="134">
        <v>1</v>
      </c>
      <c r="E199" s="134"/>
      <c r="F199" s="134">
        <f t="shared" si="12"/>
        <v>17.600000000000001</v>
      </c>
      <c r="G199" s="136"/>
    </row>
    <row r="200" spans="1:7" x14ac:dyDescent="0.2">
      <c r="A200" s="135">
        <v>380</v>
      </c>
      <c r="B200" s="141">
        <f t="shared" si="11"/>
        <v>380</v>
      </c>
      <c r="C200" s="134"/>
      <c r="D200" s="134">
        <v>1</v>
      </c>
      <c r="E200" s="134"/>
      <c r="F200" s="134">
        <f t="shared" si="12"/>
        <v>17.600000000000001</v>
      </c>
      <c r="G200" s="136"/>
    </row>
    <row r="201" spans="1:7" x14ac:dyDescent="0.2">
      <c r="A201" s="135">
        <v>490</v>
      </c>
      <c r="B201" s="141">
        <f t="shared" si="11"/>
        <v>490</v>
      </c>
      <c r="C201" s="134"/>
      <c r="D201" s="134">
        <v>1</v>
      </c>
      <c r="E201" s="134"/>
      <c r="F201" s="134">
        <f t="shared" si="12"/>
        <v>17.600000000000001</v>
      </c>
      <c r="G201" s="136"/>
    </row>
    <row r="202" spans="1:7" x14ac:dyDescent="0.2">
      <c r="A202" s="135">
        <v>510</v>
      </c>
      <c r="B202" s="141">
        <f t="shared" si="11"/>
        <v>510</v>
      </c>
      <c r="C202" s="134"/>
      <c r="D202" s="134">
        <v>1</v>
      </c>
      <c r="E202" s="134"/>
      <c r="F202" s="134">
        <f t="shared" si="12"/>
        <v>17.600000000000001</v>
      </c>
      <c r="G202" s="136"/>
    </row>
    <row r="203" spans="1:7" x14ac:dyDescent="0.2">
      <c r="A203" s="135">
        <v>645</v>
      </c>
      <c r="B203" s="141">
        <f t="shared" si="11"/>
        <v>645</v>
      </c>
      <c r="C203" s="134"/>
      <c r="D203" s="134">
        <v>1</v>
      </c>
      <c r="E203" s="134"/>
      <c r="F203" s="134">
        <f t="shared" si="12"/>
        <v>17.600000000000001</v>
      </c>
      <c r="G203" s="136"/>
    </row>
    <row r="204" spans="1:7" x14ac:dyDescent="0.2">
      <c r="A204" s="135">
        <v>675</v>
      </c>
      <c r="B204" s="141">
        <f t="shared" si="11"/>
        <v>675</v>
      </c>
      <c r="C204" s="134"/>
      <c r="D204" s="134">
        <v>1</v>
      </c>
      <c r="E204" s="134"/>
      <c r="F204" s="134">
        <f t="shared" si="12"/>
        <v>17.600000000000001</v>
      </c>
      <c r="G204" s="136"/>
    </row>
    <row r="205" spans="1:7" x14ac:dyDescent="0.2">
      <c r="A205" s="135">
        <v>715</v>
      </c>
      <c r="B205" s="141">
        <f t="shared" si="11"/>
        <v>715</v>
      </c>
      <c r="C205" s="134"/>
      <c r="D205" s="134">
        <v>1</v>
      </c>
      <c r="E205" s="134"/>
      <c r="F205" s="134">
        <f t="shared" si="12"/>
        <v>17.600000000000001</v>
      </c>
      <c r="G205" s="136"/>
    </row>
    <row r="206" spans="1:7" x14ac:dyDescent="0.2">
      <c r="A206" s="135">
        <v>735</v>
      </c>
      <c r="B206" s="141">
        <f t="shared" si="11"/>
        <v>735</v>
      </c>
      <c r="C206" s="134"/>
      <c r="D206" s="134">
        <v>1</v>
      </c>
      <c r="E206" s="134"/>
      <c r="F206" s="134">
        <f t="shared" si="12"/>
        <v>17.600000000000001</v>
      </c>
      <c r="G206" s="136"/>
    </row>
    <row r="207" spans="1:7" x14ac:dyDescent="0.2">
      <c r="A207" s="135">
        <v>815</v>
      </c>
      <c r="B207" s="141">
        <f t="shared" si="11"/>
        <v>815</v>
      </c>
      <c r="C207" s="134"/>
      <c r="D207" s="134">
        <v>1</v>
      </c>
      <c r="E207" s="134"/>
      <c r="F207" s="134">
        <f t="shared" si="12"/>
        <v>17.600000000000001</v>
      </c>
      <c r="G207" s="136"/>
    </row>
    <row r="208" spans="1:7" x14ac:dyDescent="0.2">
      <c r="A208" s="135">
        <v>825</v>
      </c>
      <c r="B208" s="141">
        <f t="shared" si="11"/>
        <v>825</v>
      </c>
      <c r="C208" s="134"/>
      <c r="D208" s="134">
        <v>1</v>
      </c>
      <c r="E208" s="134"/>
      <c r="F208" s="134">
        <f t="shared" si="12"/>
        <v>17.600000000000001</v>
      </c>
      <c r="G208" s="136"/>
    </row>
    <row r="209" spans="1:7" x14ac:dyDescent="0.2">
      <c r="A209" s="135">
        <v>885</v>
      </c>
      <c r="B209" s="141">
        <f t="shared" si="11"/>
        <v>885</v>
      </c>
      <c r="C209" s="134"/>
      <c r="D209" s="134">
        <v>1</v>
      </c>
      <c r="E209" s="134"/>
      <c r="F209" s="134">
        <f t="shared" si="12"/>
        <v>17.600000000000001</v>
      </c>
      <c r="G209" s="136"/>
    </row>
    <row r="210" spans="1:7" x14ac:dyDescent="0.2">
      <c r="A210" s="135">
        <v>895</v>
      </c>
      <c r="B210" s="141">
        <f t="shared" si="11"/>
        <v>895</v>
      </c>
      <c r="C210" s="134"/>
      <c r="D210" s="134">
        <v>1</v>
      </c>
      <c r="E210" s="134"/>
      <c r="F210" s="134">
        <f t="shared" si="12"/>
        <v>17.600000000000001</v>
      </c>
      <c r="G210" s="136"/>
    </row>
    <row r="211" spans="1:7" x14ac:dyDescent="0.2">
      <c r="A211" s="135">
        <v>910</v>
      </c>
      <c r="B211" s="141">
        <f t="shared" si="11"/>
        <v>910</v>
      </c>
      <c r="C211" s="134"/>
      <c r="D211" s="134">
        <v>1</v>
      </c>
      <c r="E211" s="134"/>
      <c r="F211" s="134">
        <f t="shared" si="12"/>
        <v>17.600000000000001</v>
      </c>
      <c r="G211" s="136"/>
    </row>
    <row r="212" spans="1:7" x14ac:dyDescent="0.2">
      <c r="A212" s="135">
        <v>925</v>
      </c>
      <c r="B212" s="141">
        <f t="shared" si="11"/>
        <v>925</v>
      </c>
      <c r="C212" s="134"/>
      <c r="D212" s="134">
        <v>1</v>
      </c>
      <c r="E212" s="134"/>
      <c r="F212" s="134">
        <f t="shared" si="12"/>
        <v>17.600000000000001</v>
      </c>
      <c r="G212" s="136"/>
    </row>
    <row r="213" spans="1:7" x14ac:dyDescent="0.2">
      <c r="A213" s="135">
        <v>955</v>
      </c>
      <c r="B213" s="141">
        <f t="shared" si="11"/>
        <v>955</v>
      </c>
      <c r="C213" s="134"/>
      <c r="D213" s="134">
        <v>1</v>
      </c>
      <c r="E213" s="134"/>
      <c r="F213" s="134">
        <f t="shared" si="12"/>
        <v>17.600000000000001</v>
      </c>
      <c r="G213" s="136"/>
    </row>
    <row r="214" spans="1:7" x14ac:dyDescent="0.2">
      <c r="A214" s="135">
        <v>980</v>
      </c>
      <c r="B214" s="141">
        <f t="shared" si="11"/>
        <v>980</v>
      </c>
      <c r="C214" s="134"/>
      <c r="D214" s="134">
        <v>1</v>
      </c>
      <c r="E214" s="134"/>
      <c r="F214" s="134">
        <f t="shared" si="12"/>
        <v>17.600000000000001</v>
      </c>
      <c r="G214" s="136"/>
    </row>
    <row r="215" spans="1:7" x14ac:dyDescent="0.2">
      <c r="A215" s="135">
        <v>1060</v>
      </c>
      <c r="B215" s="141">
        <f t="shared" si="11"/>
        <v>1060</v>
      </c>
      <c r="C215" s="134"/>
      <c r="D215" s="134">
        <v>1</v>
      </c>
      <c r="E215" s="134"/>
      <c r="F215" s="134">
        <f>10*0.4*4</f>
        <v>16</v>
      </c>
      <c r="G215" s="136"/>
    </row>
    <row r="216" spans="1:7" x14ac:dyDescent="0.2">
      <c r="A216" s="135">
        <v>1075</v>
      </c>
      <c r="B216" s="141">
        <f t="shared" si="11"/>
        <v>1075</v>
      </c>
      <c r="C216" s="134"/>
      <c r="D216" s="134">
        <v>1</v>
      </c>
      <c r="E216" s="134"/>
      <c r="F216" s="134">
        <f>10*0.4*4</f>
        <v>16</v>
      </c>
      <c r="G216" s="136"/>
    </row>
    <row r="217" spans="1:7" x14ac:dyDescent="0.2">
      <c r="A217" s="135">
        <v>1360</v>
      </c>
      <c r="B217" s="141">
        <f t="shared" si="11"/>
        <v>1360</v>
      </c>
      <c r="C217" s="134"/>
      <c r="D217" s="134">
        <v>1</v>
      </c>
      <c r="E217" s="134"/>
      <c r="F217" s="134">
        <f>8*0.4*4</f>
        <v>12.8</v>
      </c>
      <c r="G217" s="136"/>
    </row>
    <row r="218" spans="1:7" x14ac:dyDescent="0.2">
      <c r="A218" s="135">
        <v>1375</v>
      </c>
      <c r="B218" s="141">
        <f t="shared" si="11"/>
        <v>1375</v>
      </c>
      <c r="C218" s="134"/>
      <c r="D218" s="134">
        <v>1</v>
      </c>
      <c r="E218" s="134"/>
      <c r="F218" s="134">
        <f>8*0.4*4</f>
        <v>12.8</v>
      </c>
      <c r="G218" s="136"/>
    </row>
    <row r="219" spans="1:7" x14ac:dyDescent="0.2">
      <c r="A219" s="135">
        <v>1495</v>
      </c>
      <c r="B219" s="141">
        <f t="shared" si="11"/>
        <v>1495</v>
      </c>
      <c r="C219" s="134"/>
      <c r="D219" s="134">
        <v>1</v>
      </c>
      <c r="E219" s="134"/>
      <c r="F219" s="134">
        <f>8*0.4*4</f>
        <v>12.8</v>
      </c>
      <c r="G219" s="136"/>
    </row>
    <row r="220" spans="1:7" x14ac:dyDescent="0.2">
      <c r="A220" s="135">
        <v>1510</v>
      </c>
      <c r="B220" s="141">
        <f t="shared" si="11"/>
        <v>1510</v>
      </c>
      <c r="C220" s="134"/>
      <c r="D220" s="134">
        <v>1</v>
      </c>
      <c r="E220" s="134"/>
      <c r="F220" s="134">
        <f>8*0.4*4</f>
        <v>12.8</v>
      </c>
      <c r="G220" s="136"/>
    </row>
    <row r="221" spans="1:7" x14ac:dyDescent="0.2">
      <c r="A221" s="135">
        <v>1625</v>
      </c>
      <c r="B221" s="141">
        <f t="shared" si="11"/>
        <v>1625</v>
      </c>
      <c r="C221" s="134"/>
      <c r="D221" s="134">
        <v>1</v>
      </c>
      <c r="E221" s="134"/>
      <c r="F221" s="134">
        <f>8*0.4*4</f>
        <v>12.8</v>
      </c>
      <c r="G221" s="136"/>
    </row>
    <row r="222" spans="1:7" x14ac:dyDescent="0.2">
      <c r="A222" s="135">
        <v>1675</v>
      </c>
      <c r="B222" s="141">
        <f t="shared" si="11"/>
        <v>1675</v>
      </c>
      <c r="C222" s="134"/>
      <c r="D222" s="134">
        <v>1</v>
      </c>
      <c r="E222" s="134"/>
      <c r="F222" s="134">
        <f t="shared" ref="F222:F272" si="13">8*0.4*4</f>
        <v>12.8</v>
      </c>
      <c r="G222" s="136"/>
    </row>
    <row r="223" spans="1:7" x14ac:dyDescent="0.2">
      <c r="A223" s="135">
        <v>1770</v>
      </c>
      <c r="B223" s="141">
        <f t="shared" si="11"/>
        <v>1770</v>
      </c>
      <c r="C223" s="134"/>
      <c r="D223" s="134">
        <v>1</v>
      </c>
      <c r="E223" s="134"/>
      <c r="F223" s="134">
        <f t="shared" si="13"/>
        <v>12.8</v>
      </c>
      <c r="G223" s="136"/>
    </row>
    <row r="224" spans="1:7" x14ac:dyDescent="0.2">
      <c r="A224" s="135">
        <v>1785</v>
      </c>
      <c r="B224" s="141">
        <f t="shared" si="11"/>
        <v>1785</v>
      </c>
      <c r="C224" s="134"/>
      <c r="D224" s="134">
        <v>1</v>
      </c>
      <c r="E224" s="134"/>
      <c r="F224" s="134">
        <f t="shared" si="13"/>
        <v>12.8</v>
      </c>
      <c r="G224" s="136"/>
    </row>
    <row r="225" spans="1:7" x14ac:dyDescent="0.2">
      <c r="A225" s="135">
        <v>1955</v>
      </c>
      <c r="B225" s="141">
        <f t="shared" si="11"/>
        <v>1955</v>
      </c>
      <c r="C225" s="134"/>
      <c r="D225" s="134">
        <v>1</v>
      </c>
      <c r="E225" s="134"/>
      <c r="F225" s="134">
        <f t="shared" si="13"/>
        <v>12.8</v>
      </c>
      <c r="G225" s="136"/>
    </row>
    <row r="226" spans="1:7" x14ac:dyDescent="0.2">
      <c r="A226" s="135">
        <v>1975</v>
      </c>
      <c r="B226" s="141">
        <f t="shared" si="11"/>
        <v>1975</v>
      </c>
      <c r="C226" s="134"/>
      <c r="D226" s="134">
        <v>1</v>
      </c>
      <c r="E226" s="134"/>
      <c r="F226" s="134">
        <f t="shared" si="13"/>
        <v>12.8</v>
      </c>
      <c r="G226" s="136"/>
    </row>
    <row r="227" spans="1:7" x14ac:dyDescent="0.2">
      <c r="A227" s="135">
        <v>2280</v>
      </c>
      <c r="B227" s="141">
        <f t="shared" si="11"/>
        <v>2280</v>
      </c>
      <c r="C227" s="134"/>
      <c r="D227" s="134">
        <v>1</v>
      </c>
      <c r="E227" s="134"/>
      <c r="F227" s="134">
        <f t="shared" si="13"/>
        <v>12.8</v>
      </c>
      <c r="G227" s="136"/>
    </row>
    <row r="228" spans="1:7" x14ac:dyDescent="0.2">
      <c r="A228" s="135">
        <v>2290</v>
      </c>
      <c r="B228" s="141">
        <f t="shared" si="11"/>
        <v>2290</v>
      </c>
      <c r="C228" s="134"/>
      <c r="D228" s="134">
        <v>1</v>
      </c>
      <c r="E228" s="134"/>
      <c r="F228" s="134">
        <f t="shared" si="13"/>
        <v>12.8</v>
      </c>
      <c r="G228" s="136"/>
    </row>
    <row r="229" spans="1:7" x14ac:dyDescent="0.2">
      <c r="A229" s="135">
        <v>2315</v>
      </c>
      <c r="B229" s="141">
        <f t="shared" si="11"/>
        <v>2315</v>
      </c>
      <c r="C229" s="134"/>
      <c r="D229" s="134">
        <v>1</v>
      </c>
      <c r="E229" s="134"/>
      <c r="F229" s="134">
        <f t="shared" si="13"/>
        <v>12.8</v>
      </c>
      <c r="G229" s="136"/>
    </row>
    <row r="230" spans="1:7" x14ac:dyDescent="0.2">
      <c r="A230" s="135">
        <v>2325</v>
      </c>
      <c r="B230" s="141">
        <f t="shared" si="11"/>
        <v>2325</v>
      </c>
      <c r="C230" s="134"/>
      <c r="D230" s="134">
        <v>1</v>
      </c>
      <c r="E230" s="134"/>
      <c r="F230" s="134">
        <f t="shared" si="13"/>
        <v>12.8</v>
      </c>
      <c r="G230" s="136"/>
    </row>
    <row r="231" spans="1:7" x14ac:dyDescent="0.2">
      <c r="A231" s="135">
        <v>2430</v>
      </c>
      <c r="B231" s="141">
        <f t="shared" si="11"/>
        <v>2430</v>
      </c>
      <c r="C231" s="134"/>
      <c r="D231" s="134">
        <v>1</v>
      </c>
      <c r="E231" s="134"/>
      <c r="F231" s="134">
        <f t="shared" si="13"/>
        <v>12.8</v>
      </c>
      <c r="G231" s="136"/>
    </row>
    <row r="232" spans="1:7" x14ac:dyDescent="0.2">
      <c r="A232" s="135">
        <v>2450</v>
      </c>
      <c r="B232" s="141">
        <f t="shared" si="11"/>
        <v>2450</v>
      </c>
      <c r="C232" s="134"/>
      <c r="D232" s="134">
        <v>1</v>
      </c>
      <c r="E232" s="134"/>
      <c r="F232" s="134">
        <f t="shared" si="13"/>
        <v>12.8</v>
      </c>
      <c r="G232" s="136"/>
    </row>
    <row r="233" spans="1:7" x14ac:dyDescent="0.2">
      <c r="A233" s="135">
        <v>2505</v>
      </c>
      <c r="B233" s="141">
        <f t="shared" si="11"/>
        <v>2505</v>
      </c>
      <c r="C233" s="134"/>
      <c r="D233" s="134">
        <v>1</v>
      </c>
      <c r="E233" s="134"/>
      <c r="F233" s="134">
        <f t="shared" si="13"/>
        <v>12.8</v>
      </c>
      <c r="G233" s="136"/>
    </row>
    <row r="234" spans="1:7" x14ac:dyDescent="0.2">
      <c r="A234" s="135">
        <v>2525</v>
      </c>
      <c r="B234" s="141">
        <f t="shared" si="11"/>
        <v>2525</v>
      </c>
      <c r="C234" s="134"/>
      <c r="D234" s="134">
        <v>1</v>
      </c>
      <c r="E234" s="134"/>
      <c r="F234" s="134">
        <f t="shared" si="13"/>
        <v>12.8</v>
      </c>
      <c r="G234" s="136"/>
    </row>
    <row r="235" spans="1:7" x14ac:dyDescent="0.2">
      <c r="A235" s="135">
        <v>2665</v>
      </c>
      <c r="B235" s="141">
        <f t="shared" si="11"/>
        <v>2665</v>
      </c>
      <c r="C235" s="134"/>
      <c r="D235" s="134">
        <v>1</v>
      </c>
      <c r="E235" s="134"/>
      <c r="F235" s="134">
        <f t="shared" si="13"/>
        <v>12.8</v>
      </c>
      <c r="G235" s="136"/>
    </row>
    <row r="236" spans="1:7" x14ac:dyDescent="0.2">
      <c r="A236" s="135">
        <v>2675</v>
      </c>
      <c r="B236" s="141">
        <f t="shared" si="11"/>
        <v>2675</v>
      </c>
      <c r="C236" s="134"/>
      <c r="D236" s="134">
        <v>1</v>
      </c>
      <c r="E236" s="134"/>
      <c r="F236" s="134">
        <f t="shared" si="13"/>
        <v>12.8</v>
      </c>
      <c r="G236" s="136"/>
    </row>
    <row r="237" spans="1:7" x14ac:dyDescent="0.2">
      <c r="A237" s="135">
        <v>3060</v>
      </c>
      <c r="B237" s="141">
        <f t="shared" si="11"/>
        <v>3060</v>
      </c>
      <c r="C237" s="134"/>
      <c r="D237" s="134">
        <v>1</v>
      </c>
      <c r="E237" s="134"/>
      <c r="F237" s="134">
        <f t="shared" si="13"/>
        <v>12.8</v>
      </c>
      <c r="G237" s="136"/>
    </row>
    <row r="238" spans="1:7" x14ac:dyDescent="0.2">
      <c r="A238" s="135">
        <v>3085</v>
      </c>
      <c r="B238" s="141">
        <f t="shared" si="11"/>
        <v>3085</v>
      </c>
      <c r="C238" s="134"/>
      <c r="D238" s="134">
        <v>1</v>
      </c>
      <c r="E238" s="134"/>
      <c r="F238" s="134">
        <f t="shared" si="13"/>
        <v>12.8</v>
      </c>
      <c r="G238" s="136"/>
    </row>
    <row r="239" spans="1:7" x14ac:dyDescent="0.2">
      <c r="A239" s="135">
        <v>3505</v>
      </c>
      <c r="B239" s="141">
        <f t="shared" si="11"/>
        <v>3505</v>
      </c>
      <c r="C239" s="134"/>
      <c r="D239" s="134">
        <v>1</v>
      </c>
      <c r="E239" s="134"/>
      <c r="F239" s="134">
        <f t="shared" si="13"/>
        <v>12.8</v>
      </c>
      <c r="G239" s="136"/>
    </row>
    <row r="240" spans="1:7" x14ac:dyDescent="0.2">
      <c r="A240" s="135">
        <v>3525</v>
      </c>
      <c r="B240" s="141">
        <f t="shared" si="11"/>
        <v>3525</v>
      </c>
      <c r="C240" s="134"/>
      <c r="D240" s="134">
        <v>1</v>
      </c>
      <c r="E240" s="134"/>
      <c r="F240" s="134">
        <f t="shared" si="13"/>
        <v>12.8</v>
      </c>
      <c r="G240" s="136"/>
    </row>
    <row r="241" spans="1:7" x14ac:dyDescent="0.2">
      <c r="A241" s="135">
        <v>3620</v>
      </c>
      <c r="B241" s="141">
        <f t="shared" si="11"/>
        <v>3620</v>
      </c>
      <c r="C241" s="134"/>
      <c r="D241" s="134">
        <v>1</v>
      </c>
      <c r="E241" s="134"/>
      <c r="F241" s="134">
        <f t="shared" si="13"/>
        <v>12.8</v>
      </c>
      <c r="G241" s="136"/>
    </row>
    <row r="242" spans="1:7" x14ac:dyDescent="0.2">
      <c r="A242" s="135">
        <v>3635</v>
      </c>
      <c r="B242" s="141">
        <f t="shared" si="11"/>
        <v>3635</v>
      </c>
      <c r="C242" s="134"/>
      <c r="D242" s="134">
        <v>1</v>
      </c>
      <c r="E242" s="134"/>
      <c r="F242" s="134">
        <f t="shared" si="13"/>
        <v>12.8</v>
      </c>
      <c r="G242" s="136"/>
    </row>
    <row r="243" spans="1:7" x14ac:dyDescent="0.2">
      <c r="A243" s="135">
        <v>3660</v>
      </c>
      <c r="B243" s="141">
        <f t="shared" si="11"/>
        <v>3660</v>
      </c>
      <c r="C243" s="134"/>
      <c r="D243" s="134">
        <v>1</v>
      </c>
      <c r="E243" s="134"/>
      <c r="F243" s="134">
        <f t="shared" si="13"/>
        <v>12.8</v>
      </c>
      <c r="G243" s="136"/>
    </row>
    <row r="244" spans="1:7" x14ac:dyDescent="0.2">
      <c r="A244" s="135">
        <v>3685</v>
      </c>
      <c r="B244" s="141">
        <f t="shared" si="11"/>
        <v>3685</v>
      </c>
      <c r="C244" s="134"/>
      <c r="D244" s="134">
        <v>1</v>
      </c>
      <c r="E244" s="134"/>
      <c r="F244" s="134">
        <f t="shared" si="13"/>
        <v>12.8</v>
      </c>
      <c r="G244" s="136"/>
    </row>
    <row r="245" spans="1:7" x14ac:dyDescent="0.2">
      <c r="A245" s="135">
        <v>3890</v>
      </c>
      <c r="B245" s="141">
        <f t="shared" si="11"/>
        <v>3890</v>
      </c>
      <c r="C245" s="134"/>
      <c r="D245" s="134">
        <v>1</v>
      </c>
      <c r="E245" s="134"/>
      <c r="F245" s="134">
        <f t="shared" si="13"/>
        <v>12.8</v>
      </c>
      <c r="G245" s="136"/>
    </row>
    <row r="246" spans="1:7" x14ac:dyDescent="0.2">
      <c r="A246" s="135">
        <v>3900</v>
      </c>
      <c r="B246" s="141">
        <f t="shared" si="11"/>
        <v>3900</v>
      </c>
      <c r="C246" s="134"/>
      <c r="D246" s="134">
        <v>1</v>
      </c>
      <c r="E246" s="134"/>
      <c r="F246" s="134">
        <f t="shared" si="13"/>
        <v>12.8</v>
      </c>
      <c r="G246" s="136"/>
    </row>
    <row r="247" spans="1:7" x14ac:dyDescent="0.2">
      <c r="A247" s="135">
        <v>4025</v>
      </c>
      <c r="B247" s="141">
        <f t="shared" si="11"/>
        <v>4025</v>
      </c>
      <c r="C247" s="134"/>
      <c r="D247" s="134">
        <v>1</v>
      </c>
      <c r="E247" s="134"/>
      <c r="F247" s="134">
        <f t="shared" si="13"/>
        <v>12.8</v>
      </c>
      <c r="G247" s="136"/>
    </row>
    <row r="248" spans="1:7" x14ac:dyDescent="0.2">
      <c r="A248" s="135">
        <v>4050</v>
      </c>
      <c r="B248" s="141">
        <f t="shared" si="11"/>
        <v>4050</v>
      </c>
      <c r="C248" s="134"/>
      <c r="D248" s="134">
        <v>1</v>
      </c>
      <c r="E248" s="134"/>
      <c r="F248" s="134">
        <f t="shared" si="13"/>
        <v>12.8</v>
      </c>
      <c r="G248" s="136"/>
    </row>
    <row r="249" spans="1:7" x14ac:dyDescent="0.2">
      <c r="A249" s="135">
        <v>4130</v>
      </c>
      <c r="B249" s="141">
        <f t="shared" si="11"/>
        <v>4130</v>
      </c>
      <c r="C249" s="134"/>
      <c r="D249" s="134">
        <v>1</v>
      </c>
      <c r="E249" s="134"/>
      <c r="F249" s="134">
        <f t="shared" si="13"/>
        <v>12.8</v>
      </c>
      <c r="G249" s="136"/>
    </row>
    <row r="250" spans="1:7" x14ac:dyDescent="0.2">
      <c r="A250" s="135">
        <v>4165</v>
      </c>
      <c r="B250" s="141">
        <f t="shared" si="11"/>
        <v>4165</v>
      </c>
      <c r="C250" s="134"/>
      <c r="D250" s="134">
        <v>1</v>
      </c>
      <c r="E250" s="134"/>
      <c r="F250" s="134">
        <f t="shared" si="13"/>
        <v>12.8</v>
      </c>
      <c r="G250" s="136"/>
    </row>
    <row r="251" spans="1:7" x14ac:dyDescent="0.2">
      <c r="A251" s="135">
        <v>4265</v>
      </c>
      <c r="B251" s="141">
        <f t="shared" si="11"/>
        <v>4265</v>
      </c>
      <c r="C251" s="134"/>
      <c r="D251" s="134">
        <v>1</v>
      </c>
      <c r="E251" s="134"/>
      <c r="F251" s="134">
        <f t="shared" si="13"/>
        <v>12.8</v>
      </c>
      <c r="G251" s="136"/>
    </row>
    <row r="252" spans="1:7" x14ac:dyDescent="0.2">
      <c r="A252" s="135">
        <v>4285</v>
      </c>
      <c r="B252" s="141">
        <f t="shared" si="11"/>
        <v>4285</v>
      </c>
      <c r="C252" s="134"/>
      <c r="D252" s="134">
        <v>1</v>
      </c>
      <c r="E252" s="134"/>
      <c r="F252" s="134">
        <f t="shared" si="13"/>
        <v>12.8</v>
      </c>
      <c r="G252" s="136"/>
    </row>
    <row r="253" spans="1:7" x14ac:dyDescent="0.2">
      <c r="A253" s="135">
        <v>4325</v>
      </c>
      <c r="B253" s="141">
        <f t="shared" si="11"/>
        <v>4325</v>
      </c>
      <c r="C253" s="134"/>
      <c r="D253" s="134">
        <v>1</v>
      </c>
      <c r="E253" s="134"/>
      <c r="F253" s="134">
        <f t="shared" si="13"/>
        <v>12.8</v>
      </c>
      <c r="G253" s="136"/>
    </row>
    <row r="254" spans="1:7" x14ac:dyDescent="0.2">
      <c r="A254" s="135">
        <v>4340</v>
      </c>
      <c r="B254" s="141">
        <f t="shared" si="11"/>
        <v>4340</v>
      </c>
      <c r="C254" s="134"/>
      <c r="D254" s="134">
        <v>1</v>
      </c>
      <c r="E254" s="134"/>
      <c r="F254" s="134">
        <f t="shared" si="13"/>
        <v>12.8</v>
      </c>
      <c r="G254" s="136"/>
    </row>
    <row r="255" spans="1:7" x14ac:dyDescent="0.2">
      <c r="A255" s="135">
        <v>4485</v>
      </c>
      <c r="B255" s="141">
        <f t="shared" si="11"/>
        <v>4485</v>
      </c>
      <c r="C255" s="134"/>
      <c r="D255" s="134">
        <v>1</v>
      </c>
      <c r="E255" s="134"/>
      <c r="F255" s="134">
        <f t="shared" si="13"/>
        <v>12.8</v>
      </c>
      <c r="G255" s="136"/>
    </row>
    <row r="256" spans="1:7" x14ac:dyDescent="0.2">
      <c r="A256" s="135">
        <v>4510</v>
      </c>
      <c r="B256" s="141">
        <f t="shared" si="11"/>
        <v>4510</v>
      </c>
      <c r="C256" s="134"/>
      <c r="D256" s="134">
        <v>1</v>
      </c>
      <c r="E256" s="134"/>
      <c r="F256" s="134">
        <f t="shared" si="13"/>
        <v>12.8</v>
      </c>
      <c r="G256" s="136"/>
    </row>
    <row r="257" spans="1:7" x14ac:dyDescent="0.2">
      <c r="A257" s="135">
        <v>4885</v>
      </c>
      <c r="B257" s="141">
        <f t="shared" si="11"/>
        <v>4885</v>
      </c>
      <c r="C257" s="134"/>
      <c r="D257" s="134">
        <v>1</v>
      </c>
      <c r="E257" s="134"/>
      <c r="F257" s="134">
        <f t="shared" si="13"/>
        <v>12.8</v>
      </c>
      <c r="G257" s="136"/>
    </row>
    <row r="258" spans="1:7" x14ac:dyDescent="0.2">
      <c r="A258" s="135">
        <v>4915</v>
      </c>
      <c r="B258" s="141">
        <f t="shared" si="11"/>
        <v>4915</v>
      </c>
      <c r="C258" s="134"/>
      <c r="D258" s="134">
        <v>1</v>
      </c>
      <c r="E258" s="134"/>
      <c r="F258" s="134">
        <f t="shared" si="13"/>
        <v>12.8</v>
      </c>
      <c r="G258" s="136"/>
    </row>
    <row r="259" spans="1:7" x14ac:dyDescent="0.2">
      <c r="A259" s="135">
        <v>5025</v>
      </c>
      <c r="B259" s="141">
        <f t="shared" si="11"/>
        <v>5025</v>
      </c>
      <c r="C259" s="134"/>
      <c r="D259" s="134">
        <v>1</v>
      </c>
      <c r="E259" s="134"/>
      <c r="F259" s="134">
        <f t="shared" si="13"/>
        <v>12.8</v>
      </c>
      <c r="G259" s="136"/>
    </row>
    <row r="260" spans="1:7" x14ac:dyDescent="0.2">
      <c r="A260" s="135">
        <v>5045</v>
      </c>
      <c r="B260" s="141">
        <f t="shared" si="11"/>
        <v>5045</v>
      </c>
      <c r="C260" s="134"/>
      <c r="D260" s="134">
        <v>1</v>
      </c>
      <c r="E260" s="134"/>
      <c r="F260" s="134">
        <f t="shared" si="13"/>
        <v>12.8</v>
      </c>
      <c r="G260" s="136"/>
    </row>
    <row r="261" spans="1:7" x14ac:dyDescent="0.2">
      <c r="A261" s="135">
        <v>5110</v>
      </c>
      <c r="B261" s="141">
        <f t="shared" si="11"/>
        <v>5110</v>
      </c>
      <c r="C261" s="134"/>
      <c r="D261" s="134">
        <v>1</v>
      </c>
      <c r="E261" s="134"/>
      <c r="F261" s="134">
        <f t="shared" si="13"/>
        <v>12.8</v>
      </c>
      <c r="G261" s="136"/>
    </row>
    <row r="262" spans="1:7" x14ac:dyDescent="0.2">
      <c r="A262" s="135">
        <v>5160</v>
      </c>
      <c r="B262" s="141">
        <f t="shared" si="11"/>
        <v>5160</v>
      </c>
      <c r="C262" s="134"/>
      <c r="D262" s="134">
        <v>1</v>
      </c>
      <c r="E262" s="134"/>
      <c r="F262" s="134">
        <f t="shared" si="13"/>
        <v>12.8</v>
      </c>
      <c r="G262" s="136"/>
    </row>
    <row r="263" spans="1:7" x14ac:dyDescent="0.2">
      <c r="A263" s="135">
        <v>5215</v>
      </c>
      <c r="B263" s="141">
        <f t="shared" si="11"/>
        <v>5215</v>
      </c>
      <c r="C263" s="134"/>
      <c r="D263" s="134">
        <v>1</v>
      </c>
      <c r="E263" s="134"/>
      <c r="F263" s="134">
        <f t="shared" si="13"/>
        <v>12.8</v>
      </c>
      <c r="G263" s="136"/>
    </row>
    <row r="264" spans="1:7" x14ac:dyDescent="0.2">
      <c r="A264" s="135">
        <v>5235</v>
      </c>
      <c r="B264" s="141">
        <f t="shared" si="11"/>
        <v>5235</v>
      </c>
      <c r="C264" s="134"/>
      <c r="D264" s="134">
        <v>1</v>
      </c>
      <c r="E264" s="134"/>
      <c r="F264" s="134">
        <f t="shared" si="13"/>
        <v>12.8</v>
      </c>
      <c r="G264" s="136"/>
    </row>
    <row r="265" spans="1:7" x14ac:dyDescent="0.2">
      <c r="A265" s="135">
        <v>5250</v>
      </c>
      <c r="B265" s="141">
        <f t="shared" si="11"/>
        <v>5250</v>
      </c>
      <c r="C265" s="134"/>
      <c r="D265" s="134">
        <v>1</v>
      </c>
      <c r="E265" s="134"/>
      <c r="F265" s="134">
        <f t="shared" si="13"/>
        <v>12.8</v>
      </c>
      <c r="G265" s="136"/>
    </row>
    <row r="266" spans="1:7" x14ac:dyDescent="0.2">
      <c r="A266" s="135">
        <v>5265</v>
      </c>
      <c r="B266" s="141">
        <f t="shared" si="11"/>
        <v>5265</v>
      </c>
      <c r="C266" s="134"/>
      <c r="D266" s="134">
        <v>1</v>
      </c>
      <c r="E266" s="134"/>
      <c r="F266" s="134">
        <f t="shared" si="13"/>
        <v>12.8</v>
      </c>
      <c r="G266" s="136"/>
    </row>
    <row r="267" spans="1:7" x14ac:dyDescent="0.2">
      <c r="A267" s="135">
        <v>5305</v>
      </c>
      <c r="B267" s="141">
        <f t="shared" si="11"/>
        <v>5305</v>
      </c>
      <c r="C267" s="134"/>
      <c r="D267" s="134">
        <v>1</v>
      </c>
      <c r="E267" s="134"/>
      <c r="F267" s="134">
        <f t="shared" si="13"/>
        <v>12.8</v>
      </c>
      <c r="G267" s="136"/>
    </row>
    <row r="268" spans="1:7" x14ac:dyDescent="0.2">
      <c r="A268" s="135">
        <v>5320</v>
      </c>
      <c r="B268" s="141">
        <f t="shared" si="11"/>
        <v>5320</v>
      </c>
      <c r="C268" s="134"/>
      <c r="D268" s="134">
        <v>1</v>
      </c>
      <c r="E268" s="134"/>
      <c r="F268" s="134">
        <f t="shared" si="13"/>
        <v>12.8</v>
      </c>
      <c r="G268" s="136"/>
    </row>
    <row r="269" spans="1:7" x14ac:dyDescent="0.2">
      <c r="A269" s="135">
        <v>5475</v>
      </c>
      <c r="B269" s="141">
        <f t="shared" si="11"/>
        <v>5475</v>
      </c>
      <c r="C269" s="134"/>
      <c r="D269" s="134">
        <v>2</v>
      </c>
      <c r="E269" s="134"/>
      <c r="F269" s="134">
        <f t="shared" si="13"/>
        <v>12.8</v>
      </c>
      <c r="G269" s="136"/>
    </row>
    <row r="270" spans="1:7" x14ac:dyDescent="0.2">
      <c r="A270" s="135">
        <v>5495</v>
      </c>
      <c r="B270" s="141">
        <f t="shared" si="11"/>
        <v>5495</v>
      </c>
      <c r="C270" s="134"/>
      <c r="D270" s="134">
        <v>3</v>
      </c>
      <c r="E270" s="134"/>
      <c r="F270" s="134">
        <f t="shared" si="13"/>
        <v>12.8</v>
      </c>
      <c r="G270" s="136"/>
    </row>
    <row r="271" spans="1:7" x14ac:dyDescent="0.2">
      <c r="A271" s="135">
        <v>5580</v>
      </c>
      <c r="B271" s="141">
        <f t="shared" si="11"/>
        <v>5580</v>
      </c>
      <c r="C271" s="134"/>
      <c r="D271" s="134">
        <v>4</v>
      </c>
      <c r="E271" s="134"/>
      <c r="F271" s="134">
        <f t="shared" si="13"/>
        <v>12.8</v>
      </c>
      <c r="G271" s="136"/>
    </row>
    <row r="272" spans="1:7" x14ac:dyDescent="0.2">
      <c r="A272" s="135">
        <v>5610</v>
      </c>
      <c r="B272" s="141">
        <f t="shared" si="11"/>
        <v>5610</v>
      </c>
      <c r="C272" s="134"/>
      <c r="D272" s="134">
        <v>5</v>
      </c>
      <c r="E272" s="134"/>
      <c r="F272" s="134">
        <f t="shared" si="13"/>
        <v>12.8</v>
      </c>
      <c r="G272" s="136"/>
    </row>
    <row r="273" spans="1:7" x14ac:dyDescent="0.2">
      <c r="A273" s="137"/>
      <c r="B273" s="138"/>
      <c r="C273" s="134"/>
      <c r="D273" s="134"/>
      <c r="E273" s="134"/>
      <c r="F273" s="134"/>
      <c r="G273" s="136"/>
    </row>
    <row r="274" spans="1:7" ht="12" thickBot="1" x14ac:dyDescent="0.25">
      <c r="A274" s="303" t="s">
        <v>59</v>
      </c>
      <c r="B274" s="304"/>
      <c r="C274" s="305"/>
      <c r="D274" s="145">
        <f>SUM(D189:D273)</f>
        <v>94</v>
      </c>
      <c r="E274" s="146"/>
      <c r="F274" s="145">
        <f>SUM(F189:F273)</f>
        <v>1211.1999999999978</v>
      </c>
      <c r="G274" s="147">
        <f>SUM(G189:G273)</f>
        <v>0</v>
      </c>
    </row>
  </sheetData>
  <mergeCells count="30">
    <mergeCell ref="A6:G6"/>
    <mergeCell ref="A7:B7"/>
    <mergeCell ref="F7:G7"/>
    <mergeCell ref="A1:K1"/>
    <mergeCell ref="A2:K2"/>
    <mergeCell ref="A3:K3"/>
    <mergeCell ref="A4:K4"/>
    <mergeCell ref="A5:K5"/>
    <mergeCell ref="C7:E7"/>
    <mergeCell ref="B134:E134"/>
    <mergeCell ref="A135:B135"/>
    <mergeCell ref="C135:E135"/>
    <mergeCell ref="F49:G49"/>
    <mergeCell ref="A88:C88"/>
    <mergeCell ref="B91:E91"/>
    <mergeCell ref="A92:B92"/>
    <mergeCell ref="C92:E92"/>
    <mergeCell ref="F92:G92"/>
    <mergeCell ref="A46:C46"/>
    <mergeCell ref="A49:B49"/>
    <mergeCell ref="C49:E49"/>
    <mergeCell ref="A131:C131"/>
    <mergeCell ref="B48:E48"/>
    <mergeCell ref="A274:C274"/>
    <mergeCell ref="F135:G135"/>
    <mergeCell ref="B186:E186"/>
    <mergeCell ref="A187:B187"/>
    <mergeCell ref="C187:E187"/>
    <mergeCell ref="F187:G187"/>
    <mergeCell ref="A183:C183"/>
  </mergeCells>
  <pageMargins left="0.51181102362204722" right="0.51181102362204722" top="0.78740157480314965" bottom="0.78740157480314965" header="0.31496062992125984" footer="0.31496062992125984"/>
  <pageSetup paperSize="9" scale="9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4"/>
  <sheetViews>
    <sheetView topLeftCell="A4" zoomScale="130" zoomScaleNormal="130" workbookViewId="0">
      <selection activeCell="H33" sqref="H33"/>
    </sheetView>
  </sheetViews>
  <sheetFormatPr defaultRowHeight="11.25" x14ac:dyDescent="0.2"/>
  <cols>
    <col min="3" max="3" width="7.5" bestFit="1" customWidth="1"/>
    <col min="4" max="4" width="11.6640625" bestFit="1" customWidth="1"/>
    <col min="5" max="5" width="9.83203125" bestFit="1" customWidth="1"/>
    <col min="6" max="6" width="10.6640625" bestFit="1" customWidth="1"/>
    <col min="7" max="7" width="14.6640625" bestFit="1" customWidth="1"/>
    <col min="8" max="8" width="12.5" customWidth="1"/>
    <col min="9" max="9" width="11.83203125" customWidth="1"/>
    <col min="11" max="11" width="12.83203125" customWidth="1"/>
  </cols>
  <sheetData>
    <row r="1" spans="1:11" ht="18.75" x14ac:dyDescent="0.3">
      <c r="A1" s="318" t="s">
        <v>99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</row>
    <row r="2" spans="1:11" x14ac:dyDescent="0.2">
      <c r="A2" s="319"/>
      <c r="B2" s="319"/>
      <c r="C2" s="319"/>
      <c r="D2" s="319"/>
      <c r="E2" s="319"/>
      <c r="F2" s="319"/>
      <c r="G2" s="319"/>
      <c r="H2" s="319"/>
      <c r="I2" s="319"/>
      <c r="J2" s="319"/>
      <c r="K2" s="319"/>
    </row>
    <row r="3" spans="1:11" ht="15" x14ac:dyDescent="0.25">
      <c r="A3" s="320" t="s">
        <v>106</v>
      </c>
      <c r="B3" s="320"/>
      <c r="C3" s="320"/>
      <c r="D3" s="320"/>
      <c r="E3" s="320"/>
      <c r="F3" s="320"/>
      <c r="G3" s="320"/>
      <c r="H3" s="320"/>
      <c r="I3" s="320"/>
      <c r="J3" s="320"/>
      <c r="K3" s="320"/>
    </row>
    <row r="4" spans="1:11" ht="12" x14ac:dyDescent="0.2">
      <c r="A4" s="322" t="s">
        <v>118</v>
      </c>
      <c r="B4" s="322"/>
      <c r="C4" s="322"/>
      <c r="D4" s="322"/>
      <c r="E4" s="322"/>
      <c r="F4" s="322"/>
      <c r="G4" s="322"/>
      <c r="H4" s="322"/>
      <c r="I4" s="322"/>
      <c r="J4" s="322"/>
      <c r="K4" s="322"/>
    </row>
    <row r="5" spans="1:11" ht="15" x14ac:dyDescent="0.25">
      <c r="A5" s="320" t="s">
        <v>107</v>
      </c>
      <c r="B5" s="320"/>
      <c r="C5" s="320"/>
      <c r="D5" s="320"/>
      <c r="E5" s="320"/>
      <c r="F5" s="320"/>
      <c r="G5" s="320"/>
      <c r="H5" s="320"/>
      <c r="I5" s="320"/>
      <c r="J5" s="320"/>
      <c r="K5" s="320"/>
    </row>
    <row r="6" spans="1:11" ht="12" thickBot="1" x14ac:dyDescent="0.25">
      <c r="A6" s="319"/>
      <c r="B6" s="319"/>
      <c r="C6" s="319"/>
      <c r="D6" s="319"/>
      <c r="E6" s="319"/>
      <c r="F6" s="319"/>
      <c r="G6" s="319"/>
      <c r="H6" s="319"/>
      <c r="I6" s="319"/>
      <c r="J6" s="319"/>
      <c r="K6" s="319"/>
    </row>
    <row r="7" spans="1:11" ht="15" x14ac:dyDescent="0.25">
      <c r="A7" s="315" t="s">
        <v>108</v>
      </c>
      <c r="B7" s="316"/>
      <c r="C7" s="316"/>
      <c r="D7" s="316"/>
      <c r="E7" s="316"/>
      <c r="F7" s="316"/>
      <c r="G7" s="317"/>
    </row>
    <row r="8" spans="1:11" x14ac:dyDescent="0.2">
      <c r="A8" s="309" t="s">
        <v>100</v>
      </c>
      <c r="B8" s="310"/>
      <c r="C8" s="311" t="s">
        <v>110</v>
      </c>
      <c r="D8" s="312"/>
      <c r="E8" s="313"/>
      <c r="F8" s="306" t="s">
        <v>111</v>
      </c>
      <c r="G8" s="307"/>
    </row>
    <row r="9" spans="1:11" x14ac:dyDescent="0.2">
      <c r="A9" s="135" t="s">
        <v>101</v>
      </c>
      <c r="B9" s="134" t="s">
        <v>102</v>
      </c>
      <c r="C9" s="141" t="s">
        <v>104</v>
      </c>
      <c r="D9" s="134" t="s">
        <v>103</v>
      </c>
      <c r="E9" s="141" t="s">
        <v>105</v>
      </c>
      <c r="F9" s="141" t="s">
        <v>112</v>
      </c>
      <c r="G9" s="143" t="s">
        <v>113</v>
      </c>
    </row>
    <row r="10" spans="1:11" x14ac:dyDescent="0.2">
      <c r="A10" s="140">
        <v>29</v>
      </c>
      <c r="B10" s="141">
        <v>35</v>
      </c>
      <c r="C10" s="141">
        <v>3</v>
      </c>
      <c r="D10" s="134">
        <v>100</v>
      </c>
      <c r="E10" s="134">
        <v>0.06</v>
      </c>
      <c r="F10" s="134">
        <f>C10*D10</f>
        <v>300</v>
      </c>
      <c r="G10" s="136">
        <f>F10*E10</f>
        <v>18</v>
      </c>
    </row>
    <row r="11" spans="1:11" x14ac:dyDescent="0.2">
      <c r="A11" s="135">
        <v>42</v>
      </c>
      <c r="B11" s="134">
        <v>53</v>
      </c>
      <c r="C11" s="134">
        <v>3</v>
      </c>
      <c r="D11" s="134">
        <f>B11-A11</f>
        <v>11</v>
      </c>
      <c r="E11" s="134">
        <v>0.06</v>
      </c>
      <c r="F11" s="134">
        <f t="shared" ref="F11:F30" si="0">C11*D11</f>
        <v>33</v>
      </c>
      <c r="G11" s="136">
        <f t="shared" ref="G11:G30" si="1">(F11*E11)+G10</f>
        <v>19.98</v>
      </c>
    </row>
    <row r="12" spans="1:11" x14ac:dyDescent="0.2">
      <c r="A12" s="135">
        <v>60</v>
      </c>
      <c r="B12" s="134">
        <v>63</v>
      </c>
      <c r="C12" s="134">
        <v>3</v>
      </c>
      <c r="D12" s="134">
        <f t="shared" ref="D12:D30" si="2">B12-A12</f>
        <v>3</v>
      </c>
      <c r="E12" s="134">
        <v>0.06</v>
      </c>
      <c r="F12" s="134">
        <f t="shared" si="0"/>
        <v>9</v>
      </c>
      <c r="G12" s="159">
        <f t="shared" si="1"/>
        <v>20.52</v>
      </c>
    </row>
    <row r="13" spans="1:11" x14ac:dyDescent="0.2">
      <c r="A13" s="135">
        <v>102</v>
      </c>
      <c r="B13" s="134">
        <v>105</v>
      </c>
      <c r="C13" s="134">
        <v>4.5</v>
      </c>
      <c r="D13" s="134">
        <f t="shared" si="2"/>
        <v>3</v>
      </c>
      <c r="E13" s="134">
        <v>0.06</v>
      </c>
      <c r="F13" s="134">
        <f t="shared" si="0"/>
        <v>13.5</v>
      </c>
      <c r="G13" s="159">
        <f t="shared" si="1"/>
        <v>21.33</v>
      </c>
    </row>
    <row r="14" spans="1:11" x14ac:dyDescent="0.2">
      <c r="A14" s="135">
        <v>118</v>
      </c>
      <c r="B14" s="134">
        <v>122</v>
      </c>
      <c r="C14" s="134">
        <v>4.5</v>
      </c>
      <c r="D14" s="134">
        <f t="shared" si="2"/>
        <v>4</v>
      </c>
      <c r="E14" s="134">
        <v>0.06</v>
      </c>
      <c r="F14" s="134">
        <f t="shared" si="0"/>
        <v>18</v>
      </c>
      <c r="G14" s="159">
        <f t="shared" si="1"/>
        <v>22.409999999999997</v>
      </c>
    </row>
    <row r="15" spans="1:11" x14ac:dyDescent="0.2">
      <c r="A15" s="135">
        <v>155</v>
      </c>
      <c r="B15" s="134">
        <v>159</v>
      </c>
      <c r="C15" s="134">
        <v>4.5</v>
      </c>
      <c r="D15" s="134">
        <f t="shared" si="2"/>
        <v>4</v>
      </c>
      <c r="E15" s="134">
        <v>0.06</v>
      </c>
      <c r="F15" s="134">
        <f t="shared" si="0"/>
        <v>18</v>
      </c>
      <c r="G15" s="159">
        <f t="shared" si="1"/>
        <v>23.489999999999995</v>
      </c>
    </row>
    <row r="16" spans="1:11" x14ac:dyDescent="0.2">
      <c r="A16" s="135">
        <v>237</v>
      </c>
      <c r="B16" s="134">
        <v>271</v>
      </c>
      <c r="C16" s="134">
        <v>4.5</v>
      </c>
      <c r="D16" s="134">
        <f t="shared" si="2"/>
        <v>34</v>
      </c>
      <c r="E16" s="134">
        <v>0.06</v>
      </c>
      <c r="F16" s="134">
        <f t="shared" si="0"/>
        <v>153</v>
      </c>
      <c r="G16" s="159">
        <f t="shared" si="1"/>
        <v>32.669999999999995</v>
      </c>
    </row>
    <row r="17" spans="1:7" x14ac:dyDescent="0.2">
      <c r="A17" s="135">
        <v>260</v>
      </c>
      <c r="B17" s="134">
        <v>305</v>
      </c>
      <c r="C17" s="134">
        <v>4.5</v>
      </c>
      <c r="D17" s="134">
        <f t="shared" si="2"/>
        <v>45</v>
      </c>
      <c r="E17" s="134">
        <v>0.06</v>
      </c>
      <c r="F17" s="134">
        <f t="shared" si="0"/>
        <v>202.5</v>
      </c>
      <c r="G17" s="159">
        <f t="shared" si="1"/>
        <v>44.819999999999993</v>
      </c>
    </row>
    <row r="18" spans="1:7" x14ac:dyDescent="0.2">
      <c r="A18" s="135">
        <v>305</v>
      </c>
      <c r="B18" s="134">
        <v>335</v>
      </c>
      <c r="C18" s="134">
        <v>4.5</v>
      </c>
      <c r="D18" s="134">
        <f t="shared" si="2"/>
        <v>30</v>
      </c>
      <c r="E18" s="134">
        <v>0.06</v>
      </c>
      <c r="F18" s="134">
        <f t="shared" si="0"/>
        <v>135</v>
      </c>
      <c r="G18" s="159">
        <f t="shared" si="1"/>
        <v>52.919999999999995</v>
      </c>
    </row>
    <row r="19" spans="1:7" x14ac:dyDescent="0.2">
      <c r="A19" s="135">
        <v>352</v>
      </c>
      <c r="B19" s="134">
        <v>367</v>
      </c>
      <c r="C19" s="134">
        <v>4.5</v>
      </c>
      <c r="D19" s="134">
        <f t="shared" si="2"/>
        <v>15</v>
      </c>
      <c r="E19" s="134">
        <v>0.06</v>
      </c>
      <c r="F19" s="134">
        <f t="shared" si="0"/>
        <v>67.5</v>
      </c>
      <c r="G19" s="159">
        <f t="shared" si="1"/>
        <v>56.969999999999992</v>
      </c>
    </row>
    <row r="20" spans="1:7" x14ac:dyDescent="0.2">
      <c r="A20" s="135">
        <v>367</v>
      </c>
      <c r="B20" s="134">
        <v>424</v>
      </c>
      <c r="C20" s="134">
        <v>9</v>
      </c>
      <c r="D20" s="134">
        <f t="shared" si="2"/>
        <v>57</v>
      </c>
      <c r="E20" s="134">
        <v>0.06</v>
      </c>
      <c r="F20" s="134">
        <f t="shared" si="0"/>
        <v>513</v>
      </c>
      <c r="G20" s="159">
        <f t="shared" si="1"/>
        <v>87.749999999999986</v>
      </c>
    </row>
    <row r="21" spans="1:7" x14ac:dyDescent="0.2">
      <c r="A21" s="135">
        <v>424</v>
      </c>
      <c r="B21" s="134">
        <v>443</v>
      </c>
      <c r="C21" s="134">
        <v>4.5</v>
      </c>
      <c r="D21" s="134">
        <f t="shared" si="2"/>
        <v>19</v>
      </c>
      <c r="E21" s="134">
        <v>0.06</v>
      </c>
      <c r="F21" s="134">
        <f t="shared" si="0"/>
        <v>85.5</v>
      </c>
      <c r="G21" s="159">
        <f t="shared" si="1"/>
        <v>92.879999999999981</v>
      </c>
    </row>
    <row r="22" spans="1:7" x14ac:dyDescent="0.2">
      <c r="A22" s="135">
        <v>450</v>
      </c>
      <c r="B22" s="134">
        <v>470</v>
      </c>
      <c r="C22" s="134">
        <v>4.5</v>
      </c>
      <c r="D22" s="134">
        <f t="shared" si="2"/>
        <v>20</v>
      </c>
      <c r="E22" s="134">
        <v>0.06</v>
      </c>
      <c r="F22" s="134">
        <f t="shared" si="0"/>
        <v>90</v>
      </c>
      <c r="G22" s="159">
        <f t="shared" si="1"/>
        <v>98.279999999999987</v>
      </c>
    </row>
    <row r="23" spans="1:7" x14ac:dyDescent="0.2">
      <c r="A23" s="135">
        <v>688</v>
      </c>
      <c r="B23" s="134">
        <v>704</v>
      </c>
      <c r="C23" s="134">
        <v>4.5</v>
      </c>
      <c r="D23" s="134">
        <f t="shared" si="2"/>
        <v>16</v>
      </c>
      <c r="E23" s="134">
        <v>0.06</v>
      </c>
      <c r="F23" s="134">
        <f t="shared" si="0"/>
        <v>72</v>
      </c>
      <c r="G23" s="159">
        <f t="shared" si="1"/>
        <v>102.6</v>
      </c>
    </row>
    <row r="24" spans="1:7" x14ac:dyDescent="0.2">
      <c r="A24" s="135">
        <v>706</v>
      </c>
      <c r="B24" s="134">
        <v>735</v>
      </c>
      <c r="C24" s="134">
        <v>4.5</v>
      </c>
      <c r="D24" s="134">
        <f t="shared" si="2"/>
        <v>29</v>
      </c>
      <c r="E24" s="134">
        <v>0.06</v>
      </c>
      <c r="F24" s="134">
        <f t="shared" si="0"/>
        <v>130.5</v>
      </c>
      <c r="G24" s="159">
        <f t="shared" si="1"/>
        <v>110.42999999999999</v>
      </c>
    </row>
    <row r="25" spans="1:7" x14ac:dyDescent="0.2">
      <c r="A25" s="135">
        <v>735</v>
      </c>
      <c r="B25" s="134">
        <v>776</v>
      </c>
      <c r="C25" s="134">
        <v>9</v>
      </c>
      <c r="D25" s="134">
        <f t="shared" si="2"/>
        <v>41</v>
      </c>
      <c r="E25" s="134">
        <v>0.06</v>
      </c>
      <c r="F25" s="134">
        <f t="shared" si="0"/>
        <v>369</v>
      </c>
      <c r="G25" s="159">
        <f t="shared" si="1"/>
        <v>132.57</v>
      </c>
    </row>
    <row r="26" spans="1:7" x14ac:dyDescent="0.2">
      <c r="A26" s="135">
        <v>776</v>
      </c>
      <c r="B26" s="134">
        <v>800</v>
      </c>
      <c r="C26" s="134">
        <v>4.5</v>
      </c>
      <c r="D26" s="134">
        <f t="shared" si="2"/>
        <v>24</v>
      </c>
      <c r="E26" s="134">
        <v>0.06</v>
      </c>
      <c r="F26" s="134">
        <f t="shared" si="0"/>
        <v>108</v>
      </c>
      <c r="G26" s="159">
        <f t="shared" si="1"/>
        <v>139.04999999999998</v>
      </c>
    </row>
    <row r="27" spans="1:7" x14ac:dyDescent="0.2">
      <c r="A27" s="135">
        <v>800</v>
      </c>
      <c r="B27" s="134">
        <v>848</v>
      </c>
      <c r="C27" s="134">
        <v>9</v>
      </c>
      <c r="D27" s="134">
        <f t="shared" si="2"/>
        <v>48</v>
      </c>
      <c r="E27" s="134">
        <v>0.06</v>
      </c>
      <c r="F27" s="134">
        <f t="shared" si="0"/>
        <v>432</v>
      </c>
      <c r="G27" s="159">
        <f t="shared" si="1"/>
        <v>164.96999999999997</v>
      </c>
    </row>
    <row r="28" spans="1:7" x14ac:dyDescent="0.2">
      <c r="A28" s="135">
        <v>848</v>
      </c>
      <c r="B28" s="134">
        <v>859</v>
      </c>
      <c r="C28" s="134">
        <v>4.5</v>
      </c>
      <c r="D28" s="134">
        <f t="shared" si="2"/>
        <v>11</v>
      </c>
      <c r="E28" s="134">
        <v>0.06</v>
      </c>
      <c r="F28" s="134">
        <f t="shared" si="0"/>
        <v>49.5</v>
      </c>
      <c r="G28" s="159">
        <f t="shared" si="1"/>
        <v>167.93999999999997</v>
      </c>
    </row>
    <row r="29" spans="1:7" x14ac:dyDescent="0.2">
      <c r="A29" s="135">
        <v>926</v>
      </c>
      <c r="B29" s="134">
        <v>960</v>
      </c>
      <c r="C29" s="134">
        <v>9</v>
      </c>
      <c r="D29" s="134">
        <f t="shared" si="2"/>
        <v>34</v>
      </c>
      <c r="E29" s="134">
        <v>0.06</v>
      </c>
      <c r="F29" s="134">
        <f t="shared" si="0"/>
        <v>306</v>
      </c>
      <c r="G29" s="159">
        <f t="shared" si="1"/>
        <v>186.29999999999995</v>
      </c>
    </row>
    <row r="30" spans="1:7" x14ac:dyDescent="0.2">
      <c r="A30" s="135">
        <v>960</v>
      </c>
      <c r="B30" s="134">
        <v>972</v>
      </c>
      <c r="C30" s="134">
        <v>4.5</v>
      </c>
      <c r="D30" s="134">
        <f t="shared" si="2"/>
        <v>12</v>
      </c>
      <c r="E30" s="134">
        <v>0.06</v>
      </c>
      <c r="F30" s="134">
        <f t="shared" si="0"/>
        <v>54</v>
      </c>
      <c r="G30" s="159">
        <f t="shared" si="1"/>
        <v>189.53999999999996</v>
      </c>
    </row>
    <row r="31" spans="1:7" x14ac:dyDescent="0.2">
      <c r="A31" s="137"/>
      <c r="B31" s="138"/>
      <c r="C31" s="134"/>
      <c r="D31" s="134"/>
      <c r="E31" s="134"/>
      <c r="F31" s="134"/>
      <c r="G31" s="136"/>
    </row>
    <row r="32" spans="1:7" ht="12" thickBot="1" x14ac:dyDescent="0.25">
      <c r="A32" s="303" t="s">
        <v>59</v>
      </c>
      <c r="B32" s="304"/>
      <c r="C32" s="305"/>
      <c r="D32" s="145">
        <f>SUM(D10:D31)</f>
        <v>560</v>
      </c>
      <c r="E32" s="146"/>
      <c r="F32" s="145">
        <f>SUM(F10:F31)</f>
        <v>3159</v>
      </c>
      <c r="G32" s="147">
        <f>G30</f>
        <v>189.53999999999996</v>
      </c>
    </row>
    <row r="33" spans="1:11" x14ac:dyDescent="0.2">
      <c r="A33" s="148"/>
      <c r="B33" s="148"/>
      <c r="C33" s="148"/>
      <c r="D33" s="148"/>
      <c r="E33" s="148"/>
      <c r="F33" s="148"/>
      <c r="G33" s="148"/>
      <c r="H33" s="148"/>
      <c r="I33" s="148"/>
      <c r="J33" s="148"/>
      <c r="K33" s="148"/>
    </row>
    <row r="34" spans="1:11" ht="12" thickBot="1" x14ac:dyDescent="0.25">
      <c r="A34" s="148"/>
      <c r="B34" s="148"/>
      <c r="C34" s="148"/>
      <c r="D34" s="148"/>
      <c r="E34" s="148"/>
      <c r="F34" s="148"/>
      <c r="G34" s="148"/>
      <c r="H34" s="148"/>
      <c r="I34" s="148"/>
      <c r="J34" s="148"/>
      <c r="K34" s="148"/>
    </row>
    <row r="35" spans="1:11" x14ac:dyDescent="0.2">
      <c r="A35" s="152" t="s">
        <v>114</v>
      </c>
      <c r="B35" s="314" t="str">
        <f>resumo!C18</f>
        <v>Pintura de Ligação com RR-1C</v>
      </c>
      <c r="C35" s="314"/>
      <c r="D35" s="314"/>
      <c r="E35" s="314"/>
      <c r="F35" s="153" t="str">
        <f>resumo!D18</f>
        <v>m2</v>
      </c>
      <c r="G35" s="154">
        <f>resumo!A18</f>
        <v>561100</v>
      </c>
      <c r="H35" s="139"/>
      <c r="I35" s="149"/>
      <c r="J35" s="149"/>
      <c r="K35" s="149"/>
    </row>
    <row r="36" spans="1:11" x14ac:dyDescent="0.2">
      <c r="A36" s="309" t="s">
        <v>100</v>
      </c>
      <c r="B36" s="310"/>
      <c r="C36" s="311" t="s">
        <v>110</v>
      </c>
      <c r="D36" s="312"/>
      <c r="E36" s="313"/>
      <c r="F36" s="306" t="s">
        <v>111</v>
      </c>
      <c r="G36" s="307"/>
      <c r="H36" s="149"/>
      <c r="I36" s="149"/>
      <c r="J36" s="149"/>
      <c r="K36" s="149"/>
    </row>
    <row r="37" spans="1:11" x14ac:dyDescent="0.2">
      <c r="A37" s="135" t="s">
        <v>101</v>
      </c>
      <c r="B37" s="134" t="s">
        <v>102</v>
      </c>
      <c r="C37" s="141" t="s">
        <v>104</v>
      </c>
      <c r="D37" s="134" t="s">
        <v>103</v>
      </c>
      <c r="E37" s="141" t="s">
        <v>105</v>
      </c>
      <c r="F37" s="141" t="s">
        <v>112</v>
      </c>
      <c r="G37" s="143"/>
      <c r="H37" s="149"/>
      <c r="I37" s="149"/>
      <c r="J37" s="149"/>
      <c r="K37" s="149"/>
    </row>
    <row r="38" spans="1:11" x14ac:dyDescent="0.2">
      <c r="A38" s="140">
        <v>29</v>
      </c>
      <c r="B38" s="141">
        <v>35</v>
      </c>
      <c r="C38" s="141">
        <v>3</v>
      </c>
      <c r="D38" s="134">
        <v>100</v>
      </c>
      <c r="E38" s="134">
        <v>0.06</v>
      </c>
      <c r="F38" s="134">
        <f>C38*D38</f>
        <v>300</v>
      </c>
      <c r="G38" s="136"/>
      <c r="H38" s="148"/>
      <c r="I38" s="150"/>
    </row>
    <row r="39" spans="1:11" x14ac:dyDescent="0.2">
      <c r="A39" s="135">
        <v>42</v>
      </c>
      <c r="B39" s="134">
        <v>53</v>
      </c>
      <c r="C39" s="134">
        <v>3</v>
      </c>
      <c r="D39" s="134">
        <f>B39-A39</f>
        <v>11</v>
      </c>
      <c r="E39" s="134">
        <v>0.06</v>
      </c>
      <c r="F39" s="134">
        <f>C39*D39</f>
        <v>33</v>
      </c>
      <c r="G39" s="136"/>
      <c r="H39" s="148"/>
      <c r="I39" s="150"/>
    </row>
    <row r="40" spans="1:11" x14ac:dyDescent="0.2">
      <c r="A40" s="135">
        <v>60</v>
      </c>
      <c r="B40" s="134">
        <v>63</v>
      </c>
      <c r="C40" s="134">
        <v>3</v>
      </c>
      <c r="D40" s="134">
        <f t="shared" ref="D40:D58" si="3">B40-A40</f>
        <v>3</v>
      </c>
      <c r="E40" s="134">
        <v>0.06</v>
      </c>
      <c r="F40" s="134">
        <f>C40*D40</f>
        <v>9</v>
      </c>
      <c r="G40" s="136"/>
      <c r="H40" s="151"/>
      <c r="I40" s="150"/>
    </row>
    <row r="41" spans="1:11" x14ac:dyDescent="0.2">
      <c r="A41" s="135">
        <v>102</v>
      </c>
      <c r="B41" s="134">
        <v>105</v>
      </c>
      <c r="C41" s="134">
        <v>4.5</v>
      </c>
      <c r="D41" s="134">
        <f t="shared" si="3"/>
        <v>3</v>
      </c>
      <c r="E41" s="134">
        <v>0.06</v>
      </c>
      <c r="F41" s="134">
        <f t="shared" ref="F41:F45" si="4">C41*D41</f>
        <v>13.5</v>
      </c>
      <c r="G41" s="136"/>
      <c r="H41" s="150"/>
      <c r="I41" s="150"/>
    </row>
    <row r="42" spans="1:11" x14ac:dyDescent="0.2">
      <c r="A42" s="135">
        <v>118</v>
      </c>
      <c r="B42" s="134">
        <v>122</v>
      </c>
      <c r="C42" s="134">
        <v>4.5</v>
      </c>
      <c r="D42" s="134">
        <f t="shared" si="3"/>
        <v>4</v>
      </c>
      <c r="E42" s="134">
        <v>0.06</v>
      </c>
      <c r="F42" s="134">
        <f>C42*D42</f>
        <v>18</v>
      </c>
      <c r="G42" s="136"/>
    </row>
    <row r="43" spans="1:11" x14ac:dyDescent="0.2">
      <c r="A43" s="135">
        <v>155</v>
      </c>
      <c r="B43" s="134">
        <v>159</v>
      </c>
      <c r="C43" s="134">
        <v>4.5</v>
      </c>
      <c r="D43" s="134">
        <f t="shared" si="3"/>
        <v>4</v>
      </c>
      <c r="E43" s="134">
        <v>0.06</v>
      </c>
      <c r="F43" s="134">
        <f>C43*D43</f>
        <v>18</v>
      </c>
      <c r="G43" s="136"/>
    </row>
    <row r="44" spans="1:11" x14ac:dyDescent="0.2">
      <c r="A44" s="135">
        <v>237</v>
      </c>
      <c r="B44" s="134">
        <v>271</v>
      </c>
      <c r="C44" s="134">
        <v>4.5</v>
      </c>
      <c r="D44" s="134">
        <f t="shared" si="3"/>
        <v>34</v>
      </c>
      <c r="E44" s="134">
        <v>0.06</v>
      </c>
      <c r="F44" s="134">
        <f>C44*D44</f>
        <v>153</v>
      </c>
      <c r="G44" s="136"/>
    </row>
    <row r="45" spans="1:11" x14ac:dyDescent="0.2">
      <c r="A45" s="135">
        <v>260</v>
      </c>
      <c r="B45" s="134">
        <v>305</v>
      </c>
      <c r="C45" s="134">
        <v>4.5</v>
      </c>
      <c r="D45" s="134">
        <f t="shared" si="3"/>
        <v>45</v>
      </c>
      <c r="E45" s="134">
        <v>0.06</v>
      </c>
      <c r="F45" s="134">
        <f t="shared" si="4"/>
        <v>202.5</v>
      </c>
      <c r="G45" s="136"/>
    </row>
    <row r="46" spans="1:11" x14ac:dyDescent="0.2">
      <c r="A46" s="135">
        <v>305</v>
      </c>
      <c r="B46" s="134">
        <v>335</v>
      </c>
      <c r="C46" s="134">
        <v>4.5</v>
      </c>
      <c r="D46" s="134">
        <f t="shared" si="3"/>
        <v>30</v>
      </c>
      <c r="E46" s="134">
        <v>0.06</v>
      </c>
      <c r="F46" s="134">
        <f t="shared" ref="F46:F58" si="5">C46*D46</f>
        <v>135</v>
      </c>
      <c r="G46" s="136"/>
    </row>
    <row r="47" spans="1:11" x14ac:dyDescent="0.2">
      <c r="A47" s="135">
        <v>352</v>
      </c>
      <c r="B47" s="134">
        <v>367</v>
      </c>
      <c r="C47" s="134">
        <v>4.5</v>
      </c>
      <c r="D47" s="134">
        <f t="shared" si="3"/>
        <v>15</v>
      </c>
      <c r="E47" s="134">
        <v>0.06</v>
      </c>
      <c r="F47" s="134">
        <f t="shared" si="5"/>
        <v>67.5</v>
      </c>
      <c r="G47" s="136"/>
    </row>
    <row r="48" spans="1:11" x14ac:dyDescent="0.2">
      <c r="A48" s="135">
        <v>367</v>
      </c>
      <c r="B48" s="134">
        <v>424</v>
      </c>
      <c r="C48" s="134">
        <v>9</v>
      </c>
      <c r="D48" s="134">
        <f t="shared" si="3"/>
        <v>57</v>
      </c>
      <c r="E48" s="134">
        <v>0.06</v>
      </c>
      <c r="F48" s="134">
        <f t="shared" si="5"/>
        <v>513</v>
      </c>
      <c r="G48" s="136"/>
    </row>
    <row r="49" spans="1:7" x14ac:dyDescent="0.2">
      <c r="A49" s="135">
        <v>424</v>
      </c>
      <c r="B49" s="134">
        <v>443</v>
      </c>
      <c r="C49" s="134">
        <v>4.5</v>
      </c>
      <c r="D49" s="134">
        <f t="shared" si="3"/>
        <v>19</v>
      </c>
      <c r="E49" s="134">
        <v>0.06</v>
      </c>
      <c r="F49" s="134">
        <f t="shared" si="5"/>
        <v>85.5</v>
      </c>
      <c r="G49" s="136"/>
    </row>
    <row r="50" spans="1:7" x14ac:dyDescent="0.2">
      <c r="A50" s="135">
        <v>450</v>
      </c>
      <c r="B50" s="134">
        <v>470</v>
      </c>
      <c r="C50" s="134">
        <v>4.5</v>
      </c>
      <c r="D50" s="134">
        <f t="shared" si="3"/>
        <v>20</v>
      </c>
      <c r="E50" s="134">
        <v>0.06</v>
      </c>
      <c r="F50" s="134">
        <f t="shared" si="5"/>
        <v>90</v>
      </c>
      <c r="G50" s="136"/>
    </row>
    <row r="51" spans="1:7" x14ac:dyDescent="0.2">
      <c r="A51" s="135">
        <v>688</v>
      </c>
      <c r="B51" s="134">
        <v>704</v>
      </c>
      <c r="C51" s="134">
        <v>4.5</v>
      </c>
      <c r="D51" s="134">
        <f t="shared" si="3"/>
        <v>16</v>
      </c>
      <c r="E51" s="134">
        <v>0.06</v>
      </c>
      <c r="F51" s="134">
        <f t="shared" si="5"/>
        <v>72</v>
      </c>
      <c r="G51" s="136"/>
    </row>
    <row r="52" spans="1:7" x14ac:dyDescent="0.2">
      <c r="A52" s="135">
        <v>706</v>
      </c>
      <c r="B52" s="134">
        <v>735</v>
      </c>
      <c r="C52" s="134">
        <v>4.5</v>
      </c>
      <c r="D52" s="134">
        <f t="shared" si="3"/>
        <v>29</v>
      </c>
      <c r="E52" s="134">
        <v>0.06</v>
      </c>
      <c r="F52" s="134">
        <f t="shared" si="5"/>
        <v>130.5</v>
      </c>
      <c r="G52" s="136"/>
    </row>
    <row r="53" spans="1:7" x14ac:dyDescent="0.2">
      <c r="A53" s="135">
        <v>735</v>
      </c>
      <c r="B53" s="134">
        <v>776</v>
      </c>
      <c r="C53" s="134">
        <v>9</v>
      </c>
      <c r="D53" s="134">
        <f t="shared" si="3"/>
        <v>41</v>
      </c>
      <c r="E53" s="134">
        <v>0.06</v>
      </c>
      <c r="F53" s="134">
        <f t="shared" si="5"/>
        <v>369</v>
      </c>
      <c r="G53" s="136"/>
    </row>
    <row r="54" spans="1:7" x14ac:dyDescent="0.2">
      <c r="A54" s="135">
        <v>776</v>
      </c>
      <c r="B54" s="134">
        <v>800</v>
      </c>
      <c r="C54" s="134">
        <v>4.5</v>
      </c>
      <c r="D54" s="134">
        <f t="shared" si="3"/>
        <v>24</v>
      </c>
      <c r="E54" s="134">
        <v>0.06</v>
      </c>
      <c r="F54" s="134">
        <f t="shared" si="5"/>
        <v>108</v>
      </c>
      <c r="G54" s="136"/>
    </row>
    <row r="55" spans="1:7" x14ac:dyDescent="0.2">
      <c r="A55" s="135">
        <v>800</v>
      </c>
      <c r="B55" s="134">
        <v>848</v>
      </c>
      <c r="C55" s="134">
        <v>9</v>
      </c>
      <c r="D55" s="134">
        <f t="shared" si="3"/>
        <v>48</v>
      </c>
      <c r="E55" s="134">
        <v>0.06</v>
      </c>
      <c r="F55" s="134">
        <f t="shared" si="5"/>
        <v>432</v>
      </c>
      <c r="G55" s="136"/>
    </row>
    <row r="56" spans="1:7" x14ac:dyDescent="0.2">
      <c r="A56" s="135">
        <v>848</v>
      </c>
      <c r="B56" s="134">
        <v>859</v>
      </c>
      <c r="C56" s="134">
        <v>4.5</v>
      </c>
      <c r="D56" s="134">
        <f t="shared" si="3"/>
        <v>11</v>
      </c>
      <c r="E56" s="134">
        <v>0.06</v>
      </c>
      <c r="F56" s="134">
        <f t="shared" si="5"/>
        <v>49.5</v>
      </c>
      <c r="G56" s="136"/>
    </row>
    <row r="57" spans="1:7" x14ac:dyDescent="0.2">
      <c r="A57" s="135">
        <v>926</v>
      </c>
      <c r="B57" s="134">
        <v>960</v>
      </c>
      <c r="C57" s="134">
        <v>9</v>
      </c>
      <c r="D57" s="134">
        <f t="shared" si="3"/>
        <v>34</v>
      </c>
      <c r="E57" s="134">
        <v>0.06</v>
      </c>
      <c r="F57" s="134">
        <f t="shared" si="5"/>
        <v>306</v>
      </c>
      <c r="G57" s="136"/>
    </row>
    <row r="58" spans="1:7" x14ac:dyDescent="0.2">
      <c r="A58" s="135">
        <v>960</v>
      </c>
      <c r="B58" s="134">
        <v>972</v>
      </c>
      <c r="C58" s="134">
        <v>4.5</v>
      </c>
      <c r="D58" s="134">
        <f t="shared" si="3"/>
        <v>12</v>
      </c>
      <c r="E58" s="134">
        <v>0.06</v>
      </c>
      <c r="F58" s="134">
        <f t="shared" si="5"/>
        <v>54</v>
      </c>
      <c r="G58" s="136"/>
    </row>
    <row r="59" spans="1:7" x14ac:dyDescent="0.2">
      <c r="A59" s="137"/>
      <c r="B59" s="138"/>
      <c r="C59" s="134"/>
      <c r="D59" s="134"/>
      <c r="E59" s="134"/>
      <c r="F59" s="134"/>
      <c r="G59" s="136"/>
    </row>
    <row r="60" spans="1:7" ht="12" thickBot="1" x14ac:dyDescent="0.25">
      <c r="A60" s="303" t="s">
        <v>59</v>
      </c>
      <c r="B60" s="304"/>
      <c r="C60" s="305"/>
      <c r="D60" s="145">
        <f>SUM(D38:D59)</f>
        <v>560</v>
      </c>
      <c r="E60" s="146"/>
      <c r="F60" s="145">
        <f>SUM(F38:F59)</f>
        <v>3159</v>
      </c>
      <c r="G60" s="144"/>
    </row>
    <row r="62" spans="1:7" ht="12" thickBot="1" x14ac:dyDescent="0.25"/>
    <row r="63" spans="1:7" ht="27.75" customHeight="1" x14ac:dyDescent="0.2">
      <c r="A63" s="155" t="s">
        <v>114</v>
      </c>
      <c r="B63" s="308" t="str">
        <f>resumo!C20</f>
        <v>C.B.U.Q. excl. fornec. do CAP (acima de 10.000 t)</v>
      </c>
      <c r="C63" s="308"/>
      <c r="D63" s="308"/>
      <c r="E63" s="308"/>
      <c r="F63" s="156" t="str">
        <f>resumo!D20</f>
        <v>ton</v>
      </c>
      <c r="G63" s="157">
        <f>resumo!A20</f>
        <v>570400</v>
      </c>
    </row>
    <row r="64" spans="1:7" x14ac:dyDescent="0.2">
      <c r="A64" s="309" t="s">
        <v>100</v>
      </c>
      <c r="B64" s="310"/>
      <c r="C64" s="311" t="s">
        <v>110</v>
      </c>
      <c r="D64" s="312"/>
      <c r="E64" s="313"/>
      <c r="F64" s="306" t="s">
        <v>111</v>
      </c>
      <c r="G64" s="307"/>
    </row>
    <row r="65" spans="1:7" x14ac:dyDescent="0.2">
      <c r="A65" s="135" t="s">
        <v>101</v>
      </c>
      <c r="B65" s="134" t="s">
        <v>102</v>
      </c>
      <c r="C65" s="141" t="s">
        <v>104</v>
      </c>
      <c r="D65" s="134" t="s">
        <v>103</v>
      </c>
      <c r="E65" s="141" t="s">
        <v>105</v>
      </c>
      <c r="F65" s="141" t="s">
        <v>112</v>
      </c>
      <c r="G65" s="143" t="s">
        <v>115</v>
      </c>
    </row>
    <row r="66" spans="1:7" x14ac:dyDescent="0.2">
      <c r="A66" s="140">
        <v>29</v>
      </c>
      <c r="B66" s="141">
        <v>35</v>
      </c>
      <c r="C66" s="141">
        <v>3</v>
      </c>
      <c r="D66" s="134">
        <v>100</v>
      </c>
      <c r="E66" s="134">
        <v>0.06</v>
      </c>
      <c r="F66" s="134">
        <f t="shared" ref="F66:F71" si="6">C66*D66</f>
        <v>300</v>
      </c>
      <c r="G66" s="136">
        <f>(F66*2.5*0.06)</f>
        <v>45</v>
      </c>
    </row>
    <row r="67" spans="1:7" x14ac:dyDescent="0.2">
      <c r="A67" s="135">
        <v>42</v>
      </c>
      <c r="B67" s="134">
        <v>53</v>
      </c>
      <c r="C67" s="134">
        <v>3</v>
      </c>
      <c r="D67" s="134">
        <f>B67-A67</f>
        <v>11</v>
      </c>
      <c r="E67" s="134">
        <v>0.06</v>
      </c>
      <c r="F67" s="134">
        <f t="shared" si="6"/>
        <v>33</v>
      </c>
      <c r="G67" s="136">
        <f t="shared" ref="G67:G79" si="7">(F67*2.5*0.06)+G66</f>
        <v>49.95</v>
      </c>
    </row>
    <row r="68" spans="1:7" x14ac:dyDescent="0.2">
      <c r="A68" s="135">
        <v>60</v>
      </c>
      <c r="B68" s="134">
        <v>63</v>
      </c>
      <c r="C68" s="134">
        <v>3</v>
      </c>
      <c r="D68" s="134">
        <f t="shared" ref="D68:D86" si="8">B68-A68</f>
        <v>3</v>
      </c>
      <c r="E68" s="134">
        <v>0.06</v>
      </c>
      <c r="F68" s="134">
        <f t="shared" si="6"/>
        <v>9</v>
      </c>
      <c r="G68" s="159">
        <f t="shared" si="7"/>
        <v>51.300000000000004</v>
      </c>
    </row>
    <row r="69" spans="1:7" x14ac:dyDescent="0.2">
      <c r="A69" s="135">
        <v>102</v>
      </c>
      <c r="B69" s="134">
        <v>105</v>
      </c>
      <c r="C69" s="134">
        <v>4.5</v>
      </c>
      <c r="D69" s="134">
        <f t="shared" si="8"/>
        <v>3</v>
      </c>
      <c r="E69" s="134">
        <v>0.06</v>
      </c>
      <c r="F69" s="134">
        <f t="shared" si="6"/>
        <v>13.5</v>
      </c>
      <c r="G69" s="159">
        <f t="shared" si="7"/>
        <v>53.325000000000003</v>
      </c>
    </row>
    <row r="70" spans="1:7" x14ac:dyDescent="0.2">
      <c r="A70" s="135">
        <v>118</v>
      </c>
      <c r="B70" s="134">
        <v>122</v>
      </c>
      <c r="C70" s="134">
        <v>4.5</v>
      </c>
      <c r="D70" s="134">
        <f t="shared" si="8"/>
        <v>4</v>
      </c>
      <c r="E70" s="134">
        <v>0.06</v>
      </c>
      <c r="F70" s="134">
        <f t="shared" si="6"/>
        <v>18</v>
      </c>
      <c r="G70" s="159">
        <f t="shared" si="7"/>
        <v>56.025000000000006</v>
      </c>
    </row>
    <row r="71" spans="1:7" x14ac:dyDescent="0.2">
      <c r="A71" s="135">
        <v>155</v>
      </c>
      <c r="B71" s="134">
        <v>159</v>
      </c>
      <c r="C71" s="134">
        <v>4.5</v>
      </c>
      <c r="D71" s="134">
        <f t="shared" si="8"/>
        <v>4</v>
      </c>
      <c r="E71" s="134">
        <v>0.06</v>
      </c>
      <c r="F71" s="134">
        <f t="shared" si="6"/>
        <v>18</v>
      </c>
      <c r="G71" s="159">
        <f t="shared" si="7"/>
        <v>58.725000000000009</v>
      </c>
    </row>
    <row r="72" spans="1:7" x14ac:dyDescent="0.2">
      <c r="A72" s="135">
        <v>237</v>
      </c>
      <c r="B72" s="134">
        <v>271</v>
      </c>
      <c r="C72" s="134">
        <v>4.5</v>
      </c>
      <c r="D72" s="134">
        <f t="shared" si="8"/>
        <v>34</v>
      </c>
      <c r="E72" s="134">
        <v>0.06</v>
      </c>
      <c r="F72" s="134">
        <f t="shared" ref="F72:F86" si="9">C72*D72</f>
        <v>153</v>
      </c>
      <c r="G72" s="159">
        <f t="shared" si="7"/>
        <v>81.675000000000011</v>
      </c>
    </row>
    <row r="73" spans="1:7" x14ac:dyDescent="0.2">
      <c r="A73" s="135">
        <v>260</v>
      </c>
      <c r="B73" s="134">
        <v>305</v>
      </c>
      <c r="C73" s="134">
        <v>4.5</v>
      </c>
      <c r="D73" s="134">
        <f t="shared" si="8"/>
        <v>45</v>
      </c>
      <c r="E73" s="134">
        <v>0.06</v>
      </c>
      <c r="F73" s="134">
        <f t="shared" si="9"/>
        <v>202.5</v>
      </c>
      <c r="G73" s="159">
        <f t="shared" si="7"/>
        <v>112.05000000000001</v>
      </c>
    </row>
    <row r="74" spans="1:7" x14ac:dyDescent="0.2">
      <c r="A74" s="135">
        <v>305</v>
      </c>
      <c r="B74" s="134">
        <v>335</v>
      </c>
      <c r="C74" s="134">
        <v>4.5</v>
      </c>
      <c r="D74" s="134">
        <f t="shared" si="8"/>
        <v>30</v>
      </c>
      <c r="E74" s="134">
        <v>0.06</v>
      </c>
      <c r="F74" s="134">
        <f t="shared" si="9"/>
        <v>135</v>
      </c>
      <c r="G74" s="159">
        <f t="shared" si="7"/>
        <v>132.30000000000001</v>
      </c>
    </row>
    <row r="75" spans="1:7" x14ac:dyDescent="0.2">
      <c r="A75" s="135">
        <v>352</v>
      </c>
      <c r="B75" s="134">
        <v>367</v>
      </c>
      <c r="C75" s="134">
        <v>4.5</v>
      </c>
      <c r="D75" s="134">
        <f t="shared" si="8"/>
        <v>15</v>
      </c>
      <c r="E75" s="134">
        <v>0.06</v>
      </c>
      <c r="F75" s="134">
        <f t="shared" si="9"/>
        <v>67.5</v>
      </c>
      <c r="G75" s="159">
        <f t="shared" si="7"/>
        <v>142.42500000000001</v>
      </c>
    </row>
    <row r="76" spans="1:7" x14ac:dyDescent="0.2">
      <c r="A76" s="135">
        <v>367</v>
      </c>
      <c r="B76" s="134">
        <v>424</v>
      </c>
      <c r="C76" s="134">
        <v>9</v>
      </c>
      <c r="D76" s="134">
        <f t="shared" si="8"/>
        <v>57</v>
      </c>
      <c r="E76" s="134">
        <v>0.06</v>
      </c>
      <c r="F76" s="134">
        <f t="shared" si="9"/>
        <v>513</v>
      </c>
      <c r="G76" s="159">
        <f t="shared" si="7"/>
        <v>219.375</v>
      </c>
    </row>
    <row r="77" spans="1:7" x14ac:dyDescent="0.2">
      <c r="A77" s="135">
        <v>424</v>
      </c>
      <c r="B77" s="134">
        <v>443</v>
      </c>
      <c r="C77" s="134">
        <v>4.5</v>
      </c>
      <c r="D77" s="134">
        <f t="shared" si="8"/>
        <v>19</v>
      </c>
      <c r="E77" s="134">
        <v>0.06</v>
      </c>
      <c r="F77" s="134">
        <f t="shared" si="9"/>
        <v>85.5</v>
      </c>
      <c r="G77" s="159">
        <f t="shared" si="7"/>
        <v>232.2</v>
      </c>
    </row>
    <row r="78" spans="1:7" x14ac:dyDescent="0.2">
      <c r="A78" s="135">
        <v>450</v>
      </c>
      <c r="B78" s="134">
        <v>470</v>
      </c>
      <c r="C78" s="134">
        <v>4.5</v>
      </c>
      <c r="D78" s="134">
        <f t="shared" si="8"/>
        <v>20</v>
      </c>
      <c r="E78" s="134">
        <v>0.06</v>
      </c>
      <c r="F78" s="134">
        <f t="shared" si="9"/>
        <v>90</v>
      </c>
      <c r="G78" s="159">
        <f t="shared" si="7"/>
        <v>245.7</v>
      </c>
    </row>
    <row r="79" spans="1:7" x14ac:dyDescent="0.2">
      <c r="A79" s="135">
        <v>688</v>
      </c>
      <c r="B79" s="134">
        <v>704</v>
      </c>
      <c r="C79" s="134">
        <v>4.5</v>
      </c>
      <c r="D79" s="134">
        <f t="shared" si="8"/>
        <v>16</v>
      </c>
      <c r="E79" s="134">
        <v>0.06</v>
      </c>
      <c r="F79" s="134">
        <f t="shared" si="9"/>
        <v>72</v>
      </c>
      <c r="G79" s="159">
        <f t="shared" si="7"/>
        <v>256.5</v>
      </c>
    </row>
    <row r="80" spans="1:7" x14ac:dyDescent="0.2">
      <c r="A80" s="135">
        <v>706</v>
      </c>
      <c r="B80" s="134">
        <v>735</v>
      </c>
      <c r="C80" s="134">
        <v>4.5</v>
      </c>
      <c r="D80" s="134">
        <f t="shared" si="8"/>
        <v>29</v>
      </c>
      <c r="E80" s="134">
        <v>0.06</v>
      </c>
      <c r="F80" s="134">
        <f t="shared" si="9"/>
        <v>130.5</v>
      </c>
      <c r="G80" s="159">
        <f t="shared" ref="G80:G86" si="10">(F80*2.5*0.06)+G79</f>
        <v>276.07499999999999</v>
      </c>
    </row>
    <row r="81" spans="1:7" x14ac:dyDescent="0.2">
      <c r="A81" s="135">
        <v>735</v>
      </c>
      <c r="B81" s="134">
        <v>776</v>
      </c>
      <c r="C81" s="134">
        <v>9</v>
      </c>
      <c r="D81" s="134">
        <f t="shared" si="8"/>
        <v>41</v>
      </c>
      <c r="E81" s="134">
        <v>0.06</v>
      </c>
      <c r="F81" s="134">
        <f t="shared" si="9"/>
        <v>369</v>
      </c>
      <c r="G81" s="159">
        <f t="shared" si="10"/>
        <v>331.42500000000001</v>
      </c>
    </row>
    <row r="82" spans="1:7" x14ac:dyDescent="0.2">
      <c r="A82" s="135">
        <v>776</v>
      </c>
      <c r="B82" s="134">
        <v>800</v>
      </c>
      <c r="C82" s="134">
        <v>4.5</v>
      </c>
      <c r="D82" s="134">
        <f t="shared" si="8"/>
        <v>24</v>
      </c>
      <c r="E82" s="134">
        <v>0.06</v>
      </c>
      <c r="F82" s="134">
        <f t="shared" si="9"/>
        <v>108</v>
      </c>
      <c r="G82" s="159">
        <f t="shared" si="10"/>
        <v>347.625</v>
      </c>
    </row>
    <row r="83" spans="1:7" x14ac:dyDescent="0.2">
      <c r="A83" s="135">
        <v>800</v>
      </c>
      <c r="B83" s="134">
        <v>848</v>
      </c>
      <c r="C83" s="134">
        <v>9</v>
      </c>
      <c r="D83" s="134">
        <f t="shared" si="8"/>
        <v>48</v>
      </c>
      <c r="E83" s="134">
        <v>0.06</v>
      </c>
      <c r="F83" s="134">
        <f t="shared" si="9"/>
        <v>432</v>
      </c>
      <c r="G83" s="159">
        <f t="shared" si="10"/>
        <v>412.42500000000001</v>
      </c>
    </row>
    <row r="84" spans="1:7" x14ac:dyDescent="0.2">
      <c r="A84" s="135">
        <v>848</v>
      </c>
      <c r="B84" s="134">
        <v>859</v>
      </c>
      <c r="C84" s="134">
        <v>4.5</v>
      </c>
      <c r="D84" s="134">
        <f t="shared" si="8"/>
        <v>11</v>
      </c>
      <c r="E84" s="134">
        <v>0.06</v>
      </c>
      <c r="F84" s="134">
        <f t="shared" si="9"/>
        <v>49.5</v>
      </c>
      <c r="G84" s="159">
        <f t="shared" si="10"/>
        <v>419.85</v>
      </c>
    </row>
    <row r="85" spans="1:7" x14ac:dyDescent="0.2">
      <c r="A85" s="135">
        <v>926</v>
      </c>
      <c r="B85" s="134">
        <v>960</v>
      </c>
      <c r="C85" s="134">
        <v>9</v>
      </c>
      <c r="D85" s="134">
        <f t="shared" si="8"/>
        <v>34</v>
      </c>
      <c r="E85" s="134">
        <v>0.06</v>
      </c>
      <c r="F85" s="134">
        <f t="shared" si="9"/>
        <v>306</v>
      </c>
      <c r="G85" s="159">
        <f t="shared" si="10"/>
        <v>465.75</v>
      </c>
    </row>
    <row r="86" spans="1:7" x14ac:dyDescent="0.2">
      <c r="A86" s="135">
        <v>960</v>
      </c>
      <c r="B86" s="134">
        <v>972</v>
      </c>
      <c r="C86" s="134">
        <v>4.5</v>
      </c>
      <c r="D86" s="134">
        <f t="shared" si="8"/>
        <v>12</v>
      </c>
      <c r="E86" s="134">
        <v>0.06</v>
      </c>
      <c r="F86" s="134">
        <f t="shared" si="9"/>
        <v>54</v>
      </c>
      <c r="G86" s="159">
        <f t="shared" si="10"/>
        <v>473.85</v>
      </c>
    </row>
    <row r="87" spans="1:7" x14ac:dyDescent="0.2">
      <c r="A87" s="137"/>
      <c r="B87" s="138"/>
      <c r="C87" s="134"/>
      <c r="D87" s="134"/>
      <c r="E87" s="134"/>
      <c r="F87" s="134"/>
      <c r="G87" s="136"/>
    </row>
    <row r="88" spans="1:7" ht="12" thickBot="1" x14ac:dyDescent="0.25">
      <c r="A88" s="303" t="s">
        <v>59</v>
      </c>
      <c r="B88" s="304"/>
      <c r="C88" s="305"/>
      <c r="D88" s="145">
        <f>SUM(D66:D87)</f>
        <v>560</v>
      </c>
      <c r="E88" s="146"/>
      <c r="F88" s="145">
        <f>SUM(F66:F87)</f>
        <v>3159</v>
      </c>
      <c r="G88" s="144">
        <f>G86</f>
        <v>473.85</v>
      </c>
    </row>
    <row r="90" spans="1:7" ht="12" thickBot="1" x14ac:dyDescent="0.25"/>
    <row r="91" spans="1:7" ht="22.5" customHeight="1" x14ac:dyDescent="0.2">
      <c r="A91" s="155" t="s">
        <v>114</v>
      </c>
      <c r="B91" s="308" t="str">
        <f>resumo!C31</f>
        <v xml:space="preserve">Placa sinalização c/ pelicula refletiva </v>
      </c>
      <c r="C91" s="308"/>
      <c r="D91" s="308"/>
      <c r="E91" s="308"/>
      <c r="F91" s="156" t="str">
        <f>resumo!D31</f>
        <v>ud</v>
      </c>
      <c r="G91" s="157">
        <f>resumo!A31</f>
        <v>822200</v>
      </c>
    </row>
    <row r="92" spans="1:7" x14ac:dyDescent="0.2">
      <c r="A92" s="309" t="s">
        <v>100</v>
      </c>
      <c r="B92" s="310"/>
      <c r="C92" s="311" t="s">
        <v>117</v>
      </c>
      <c r="D92" s="312"/>
      <c r="E92" s="313"/>
      <c r="F92" s="306"/>
      <c r="G92" s="307"/>
    </row>
    <row r="93" spans="1:7" x14ac:dyDescent="0.2">
      <c r="A93" s="135" t="s">
        <v>101</v>
      </c>
      <c r="B93" s="134" t="s">
        <v>102</v>
      </c>
      <c r="C93" s="141"/>
      <c r="D93" s="141" t="s">
        <v>116</v>
      </c>
      <c r="E93" s="141"/>
      <c r="F93" s="141"/>
      <c r="G93" s="143"/>
    </row>
    <row r="94" spans="1:7" x14ac:dyDescent="0.2">
      <c r="A94" s="135">
        <v>47</v>
      </c>
      <c r="B94" s="141">
        <f t="shared" ref="B94:B105" si="11">A94</f>
        <v>47</v>
      </c>
      <c r="C94" s="134"/>
      <c r="D94" s="134">
        <v>1</v>
      </c>
      <c r="E94" s="134"/>
      <c r="F94" s="134"/>
      <c r="G94" s="136"/>
    </row>
    <row r="95" spans="1:7" x14ac:dyDescent="0.2">
      <c r="A95" s="135">
        <v>85</v>
      </c>
      <c r="B95" s="141">
        <f t="shared" si="11"/>
        <v>85</v>
      </c>
      <c r="C95" s="134"/>
      <c r="D95" s="134">
        <v>1</v>
      </c>
      <c r="E95" s="134"/>
      <c r="F95" s="134"/>
      <c r="G95" s="136"/>
    </row>
    <row r="96" spans="1:7" x14ac:dyDescent="0.2">
      <c r="A96" s="135">
        <v>123</v>
      </c>
      <c r="B96" s="141">
        <f t="shared" si="11"/>
        <v>123</v>
      </c>
      <c r="C96" s="134"/>
      <c r="D96" s="134">
        <v>1</v>
      </c>
      <c r="E96" s="134"/>
      <c r="F96" s="134"/>
      <c r="G96" s="136"/>
    </row>
    <row r="97" spans="1:7" x14ac:dyDescent="0.2">
      <c r="A97" s="135">
        <v>225</v>
      </c>
      <c r="B97" s="141">
        <f t="shared" si="11"/>
        <v>225</v>
      </c>
      <c r="C97" s="134"/>
      <c r="D97" s="134">
        <v>1</v>
      </c>
      <c r="E97" s="134"/>
      <c r="F97" s="134"/>
      <c r="G97" s="136"/>
    </row>
    <row r="98" spans="1:7" x14ac:dyDescent="0.2">
      <c r="A98" s="135">
        <v>235</v>
      </c>
      <c r="B98" s="141">
        <f t="shared" si="11"/>
        <v>235</v>
      </c>
      <c r="C98" s="134"/>
      <c r="D98" s="134">
        <v>1</v>
      </c>
      <c r="E98" s="134"/>
      <c r="F98" s="134"/>
      <c r="G98" s="136"/>
    </row>
    <row r="99" spans="1:7" x14ac:dyDescent="0.2">
      <c r="A99" s="135">
        <v>365</v>
      </c>
      <c r="B99" s="141">
        <f t="shared" si="11"/>
        <v>365</v>
      </c>
      <c r="C99" s="134"/>
      <c r="D99" s="134">
        <v>1</v>
      </c>
      <c r="E99" s="134"/>
      <c r="F99" s="134"/>
      <c r="G99" s="136"/>
    </row>
    <row r="100" spans="1:7" x14ac:dyDescent="0.2">
      <c r="A100" s="135">
        <v>385</v>
      </c>
      <c r="B100" s="141">
        <f t="shared" si="11"/>
        <v>385</v>
      </c>
      <c r="C100" s="134"/>
      <c r="D100" s="134">
        <v>1</v>
      </c>
      <c r="E100" s="134"/>
      <c r="F100" s="134"/>
      <c r="G100" s="136"/>
    </row>
    <row r="101" spans="1:7" x14ac:dyDescent="0.2">
      <c r="A101" s="135">
        <v>530</v>
      </c>
      <c r="B101" s="141">
        <f t="shared" si="11"/>
        <v>530</v>
      </c>
      <c r="C101" s="134"/>
      <c r="D101" s="134">
        <v>1</v>
      </c>
      <c r="E101" s="134"/>
      <c r="F101" s="134"/>
      <c r="G101" s="136"/>
    </row>
    <row r="102" spans="1:7" x14ac:dyDescent="0.2">
      <c r="A102" s="135">
        <v>670</v>
      </c>
      <c r="B102" s="141">
        <f t="shared" si="11"/>
        <v>670</v>
      </c>
      <c r="C102" s="134"/>
      <c r="D102" s="134">
        <v>1</v>
      </c>
      <c r="E102" s="134"/>
      <c r="F102" s="134"/>
      <c r="G102" s="136"/>
    </row>
    <row r="103" spans="1:7" x14ac:dyDescent="0.2">
      <c r="A103" s="135">
        <v>690</v>
      </c>
      <c r="B103" s="141">
        <f t="shared" si="11"/>
        <v>690</v>
      </c>
      <c r="C103" s="134"/>
      <c r="D103" s="134">
        <v>1</v>
      </c>
      <c r="E103" s="134"/>
      <c r="F103" s="134"/>
      <c r="G103" s="136"/>
    </row>
    <row r="104" spans="1:7" x14ac:dyDescent="0.2">
      <c r="A104" s="135">
        <v>870</v>
      </c>
      <c r="B104" s="141">
        <f t="shared" si="11"/>
        <v>870</v>
      </c>
      <c r="C104" s="134"/>
      <c r="D104" s="134">
        <v>1</v>
      </c>
      <c r="E104" s="134"/>
      <c r="F104" s="134"/>
      <c r="G104" s="136"/>
    </row>
    <row r="105" spans="1:7" x14ac:dyDescent="0.2">
      <c r="A105" s="135">
        <v>1005</v>
      </c>
      <c r="B105" s="141">
        <f t="shared" si="11"/>
        <v>1005</v>
      </c>
      <c r="C105" s="134"/>
      <c r="D105" s="134">
        <v>1</v>
      </c>
      <c r="E105" s="134"/>
      <c r="F105" s="134"/>
      <c r="G105" s="136"/>
    </row>
    <row r="106" spans="1:7" x14ac:dyDescent="0.2">
      <c r="A106" s="137"/>
      <c r="B106" s="138"/>
      <c r="C106" s="134"/>
      <c r="D106" s="134"/>
      <c r="E106" s="134"/>
      <c r="F106" s="134"/>
      <c r="G106" s="136"/>
    </row>
    <row r="107" spans="1:7" ht="12" thickBot="1" x14ac:dyDescent="0.25">
      <c r="A107" s="303" t="s">
        <v>59</v>
      </c>
      <c r="B107" s="304"/>
      <c r="C107" s="305"/>
      <c r="D107" s="145">
        <f>SUM(D94:D106)</f>
        <v>12</v>
      </c>
      <c r="E107" s="146"/>
      <c r="F107" s="145"/>
      <c r="G107" s="147"/>
    </row>
    <row r="109" spans="1:7" ht="12" thickBot="1" x14ac:dyDescent="0.25"/>
    <row r="110" spans="1:7" ht="18.75" customHeight="1" x14ac:dyDescent="0.2">
      <c r="A110" s="155" t="s">
        <v>114</v>
      </c>
      <c r="B110" s="308" t="str">
        <f>resumo!C33</f>
        <v>Faixa de Sinalização Horizontal com Tinta Resina Acrílica Base Solvente</v>
      </c>
      <c r="C110" s="308"/>
      <c r="D110" s="308"/>
      <c r="E110" s="308"/>
      <c r="F110" s="156" t="str">
        <f>resumo!D33</f>
        <v>m2</v>
      </c>
      <c r="G110" s="157">
        <f>resumo!A33</f>
        <v>822000</v>
      </c>
    </row>
    <row r="111" spans="1:7" x14ac:dyDescent="0.2">
      <c r="A111" s="309" t="s">
        <v>100</v>
      </c>
      <c r="B111" s="310"/>
      <c r="C111" s="311" t="s">
        <v>117</v>
      </c>
      <c r="D111" s="312"/>
      <c r="E111" s="313"/>
      <c r="F111" s="306" t="s">
        <v>111</v>
      </c>
      <c r="G111" s="307"/>
    </row>
    <row r="112" spans="1:7" x14ac:dyDescent="0.2">
      <c r="A112" s="135" t="s">
        <v>101</v>
      </c>
      <c r="B112" s="134" t="s">
        <v>102</v>
      </c>
      <c r="C112" s="141"/>
      <c r="D112" s="141" t="s">
        <v>116</v>
      </c>
      <c r="E112" s="141"/>
      <c r="F112" s="141" t="s">
        <v>112</v>
      </c>
      <c r="G112" s="143"/>
    </row>
    <row r="113" spans="1:7" x14ac:dyDescent="0.2">
      <c r="A113" s="140">
        <v>85</v>
      </c>
      <c r="B113" s="141">
        <f>A113</f>
        <v>85</v>
      </c>
      <c r="C113" s="141"/>
      <c r="D113" s="134">
        <v>1</v>
      </c>
      <c r="E113" s="134"/>
      <c r="F113" s="134">
        <f t="shared" ref="F113:F115" si="12">11*0.4*4</f>
        <v>17.600000000000001</v>
      </c>
      <c r="G113" s="136"/>
    </row>
    <row r="114" spans="1:7" x14ac:dyDescent="0.2">
      <c r="A114" s="135">
        <v>125</v>
      </c>
      <c r="B114" s="141">
        <f t="shared" ref="B114:B132" si="13">A114</f>
        <v>125</v>
      </c>
      <c r="C114" s="134"/>
      <c r="D114" s="134">
        <v>1</v>
      </c>
      <c r="E114" s="134"/>
      <c r="F114" s="134">
        <f t="shared" si="12"/>
        <v>17.600000000000001</v>
      </c>
      <c r="G114" s="136"/>
    </row>
    <row r="115" spans="1:7" x14ac:dyDescent="0.2">
      <c r="A115" s="135">
        <v>145</v>
      </c>
      <c r="B115" s="141">
        <f t="shared" si="13"/>
        <v>145</v>
      </c>
      <c r="C115" s="134"/>
      <c r="D115" s="134">
        <v>1</v>
      </c>
      <c r="E115" s="134"/>
      <c r="F115" s="134">
        <f t="shared" si="12"/>
        <v>17.600000000000001</v>
      </c>
      <c r="G115" s="136"/>
    </row>
    <row r="116" spans="1:7" x14ac:dyDescent="0.2">
      <c r="A116" s="135">
        <v>220</v>
      </c>
      <c r="B116" s="141">
        <f t="shared" si="13"/>
        <v>220</v>
      </c>
      <c r="C116" s="134"/>
      <c r="D116" s="134">
        <v>1</v>
      </c>
      <c r="E116" s="134"/>
      <c r="F116" s="134">
        <f t="shared" ref="F116:F128" si="14">11*0.4*4</f>
        <v>17.600000000000001</v>
      </c>
      <c r="G116" s="136"/>
    </row>
    <row r="117" spans="1:7" x14ac:dyDescent="0.2">
      <c r="A117" s="135">
        <v>210</v>
      </c>
      <c r="B117" s="141">
        <f t="shared" si="13"/>
        <v>210</v>
      </c>
      <c r="C117" s="134"/>
      <c r="D117" s="134">
        <v>1</v>
      </c>
      <c r="E117" s="134"/>
      <c r="F117" s="134">
        <f t="shared" si="14"/>
        <v>17.600000000000001</v>
      </c>
      <c r="G117" s="136"/>
    </row>
    <row r="118" spans="1:7" x14ac:dyDescent="0.2">
      <c r="A118" s="135">
        <v>225</v>
      </c>
      <c r="B118" s="141">
        <f t="shared" si="13"/>
        <v>225</v>
      </c>
      <c r="C118" s="134"/>
      <c r="D118" s="134">
        <v>1</v>
      </c>
      <c r="E118" s="134"/>
      <c r="F118" s="134">
        <f t="shared" si="14"/>
        <v>17.600000000000001</v>
      </c>
      <c r="G118" s="136"/>
    </row>
    <row r="119" spans="1:7" x14ac:dyDescent="0.2">
      <c r="A119" s="135">
        <v>265</v>
      </c>
      <c r="B119" s="141">
        <f t="shared" si="13"/>
        <v>265</v>
      </c>
      <c r="C119" s="134"/>
      <c r="D119" s="134">
        <v>1</v>
      </c>
      <c r="E119" s="134"/>
      <c r="F119" s="134">
        <f t="shared" si="14"/>
        <v>17.600000000000001</v>
      </c>
      <c r="G119" s="136"/>
    </row>
    <row r="120" spans="1:7" x14ac:dyDescent="0.2">
      <c r="A120" s="135">
        <v>245</v>
      </c>
      <c r="B120" s="141">
        <f t="shared" si="13"/>
        <v>245</v>
      </c>
      <c r="C120" s="134"/>
      <c r="D120" s="134">
        <v>1</v>
      </c>
      <c r="E120" s="134"/>
      <c r="F120" s="134">
        <f t="shared" si="14"/>
        <v>17.600000000000001</v>
      </c>
      <c r="G120" s="136"/>
    </row>
    <row r="121" spans="1:7" x14ac:dyDescent="0.2">
      <c r="A121" s="135">
        <v>360</v>
      </c>
      <c r="B121" s="141">
        <f t="shared" si="13"/>
        <v>360</v>
      </c>
      <c r="C121" s="134"/>
      <c r="D121" s="134">
        <v>1</v>
      </c>
      <c r="E121" s="134"/>
      <c r="F121" s="134">
        <f t="shared" si="14"/>
        <v>17.600000000000001</v>
      </c>
      <c r="G121" s="136"/>
    </row>
    <row r="122" spans="1:7" x14ac:dyDescent="0.2">
      <c r="A122" s="135">
        <v>320</v>
      </c>
      <c r="B122" s="141">
        <f t="shared" si="13"/>
        <v>320</v>
      </c>
      <c r="C122" s="134"/>
      <c r="D122" s="134">
        <v>1</v>
      </c>
      <c r="E122" s="134"/>
      <c r="F122" s="134">
        <f t="shared" si="14"/>
        <v>17.600000000000001</v>
      </c>
      <c r="G122" s="136"/>
    </row>
    <row r="123" spans="1:7" x14ac:dyDescent="0.2">
      <c r="A123" s="135">
        <v>355</v>
      </c>
      <c r="B123" s="141">
        <f t="shared" si="13"/>
        <v>355</v>
      </c>
      <c r="C123" s="134"/>
      <c r="D123" s="134">
        <v>1</v>
      </c>
      <c r="E123" s="134"/>
      <c r="F123" s="134">
        <f t="shared" si="14"/>
        <v>17.600000000000001</v>
      </c>
      <c r="G123" s="136"/>
    </row>
    <row r="124" spans="1:7" x14ac:dyDescent="0.2">
      <c r="A124" s="135">
        <v>390</v>
      </c>
      <c r="B124" s="141">
        <f t="shared" si="13"/>
        <v>390</v>
      </c>
      <c r="C124" s="134"/>
      <c r="D124" s="134">
        <v>1</v>
      </c>
      <c r="E124" s="134"/>
      <c r="F124" s="134">
        <f t="shared" si="14"/>
        <v>17.600000000000001</v>
      </c>
      <c r="G124" s="136"/>
    </row>
    <row r="125" spans="1:7" x14ac:dyDescent="0.2">
      <c r="A125" s="135">
        <v>510</v>
      </c>
      <c r="B125" s="141">
        <f t="shared" si="13"/>
        <v>510</v>
      </c>
      <c r="C125" s="134"/>
      <c r="D125" s="134">
        <v>1</v>
      </c>
      <c r="E125" s="134"/>
      <c r="F125" s="134">
        <f t="shared" si="14"/>
        <v>17.600000000000001</v>
      </c>
      <c r="G125" s="136"/>
    </row>
    <row r="126" spans="1:7" x14ac:dyDescent="0.2">
      <c r="A126" s="135">
        <v>530</v>
      </c>
      <c r="B126" s="141">
        <f t="shared" si="13"/>
        <v>530</v>
      </c>
      <c r="C126" s="134"/>
      <c r="D126" s="134">
        <v>1</v>
      </c>
      <c r="E126" s="134"/>
      <c r="F126" s="134">
        <f t="shared" si="14"/>
        <v>17.600000000000001</v>
      </c>
      <c r="G126" s="136"/>
    </row>
    <row r="127" spans="1:7" x14ac:dyDescent="0.2">
      <c r="A127" s="135">
        <v>670</v>
      </c>
      <c r="B127" s="141">
        <f t="shared" si="13"/>
        <v>670</v>
      </c>
      <c r="C127" s="134"/>
      <c r="D127" s="134">
        <v>1</v>
      </c>
      <c r="E127" s="134"/>
      <c r="F127" s="134">
        <f t="shared" si="14"/>
        <v>17.600000000000001</v>
      </c>
      <c r="G127" s="136"/>
    </row>
    <row r="128" spans="1:7" x14ac:dyDescent="0.2">
      <c r="A128" s="135">
        <v>690</v>
      </c>
      <c r="B128" s="141">
        <f t="shared" si="13"/>
        <v>690</v>
      </c>
      <c r="C128" s="134"/>
      <c r="D128" s="134">
        <v>1</v>
      </c>
      <c r="E128" s="134"/>
      <c r="F128" s="134">
        <f t="shared" si="14"/>
        <v>17.600000000000001</v>
      </c>
      <c r="G128" s="136"/>
    </row>
    <row r="129" spans="1:7" x14ac:dyDescent="0.2">
      <c r="A129" s="135">
        <v>850</v>
      </c>
      <c r="B129" s="141">
        <f t="shared" si="13"/>
        <v>850</v>
      </c>
      <c r="C129" s="134"/>
      <c r="D129" s="134">
        <v>1</v>
      </c>
      <c r="E129" s="134"/>
      <c r="F129" s="134">
        <f t="shared" ref="F129:F130" si="15">11*0.4*4</f>
        <v>17.600000000000001</v>
      </c>
      <c r="G129" s="136"/>
    </row>
    <row r="130" spans="1:7" x14ac:dyDescent="0.2">
      <c r="A130" s="135">
        <v>875</v>
      </c>
      <c r="B130" s="141">
        <f t="shared" si="13"/>
        <v>875</v>
      </c>
      <c r="C130" s="134"/>
      <c r="D130" s="134">
        <v>1</v>
      </c>
      <c r="E130" s="134"/>
      <c r="F130" s="134">
        <f t="shared" si="15"/>
        <v>17.600000000000001</v>
      </c>
      <c r="G130" s="136"/>
    </row>
    <row r="131" spans="1:7" x14ac:dyDescent="0.2">
      <c r="A131" s="135">
        <v>1095</v>
      </c>
      <c r="B131" s="141">
        <f t="shared" si="13"/>
        <v>1095</v>
      </c>
      <c r="C131" s="134"/>
      <c r="D131" s="134">
        <v>1</v>
      </c>
      <c r="E131" s="134"/>
      <c r="F131" s="134">
        <f>11*0.4*4</f>
        <v>17.600000000000001</v>
      </c>
      <c r="G131" s="136"/>
    </row>
    <row r="132" spans="1:7" x14ac:dyDescent="0.2">
      <c r="A132" s="135">
        <v>1020</v>
      </c>
      <c r="B132" s="141">
        <f t="shared" si="13"/>
        <v>1020</v>
      </c>
      <c r="C132" s="134"/>
      <c r="D132" s="134">
        <v>1</v>
      </c>
      <c r="E132" s="134"/>
      <c r="F132" s="134">
        <f>11*0.4*4</f>
        <v>17.600000000000001</v>
      </c>
      <c r="G132" s="136"/>
    </row>
    <row r="133" spans="1:7" x14ac:dyDescent="0.2">
      <c r="A133" s="137"/>
      <c r="B133" s="138"/>
      <c r="C133" s="134"/>
      <c r="D133" s="134"/>
      <c r="E133" s="134"/>
      <c r="F133" s="134"/>
      <c r="G133" s="136"/>
    </row>
    <row r="134" spans="1:7" ht="12" thickBot="1" x14ac:dyDescent="0.25">
      <c r="A134" s="303" t="s">
        <v>59</v>
      </c>
      <c r="B134" s="304"/>
      <c r="C134" s="305"/>
      <c r="D134" s="145">
        <f>SUM(D113:D133)</f>
        <v>20</v>
      </c>
      <c r="E134" s="146"/>
      <c r="F134" s="145">
        <f>SUM(F113:F133)</f>
        <v>352.00000000000006</v>
      </c>
      <c r="G134" s="147"/>
    </row>
  </sheetData>
  <mergeCells count="31">
    <mergeCell ref="B35:E35"/>
    <mergeCell ref="A1:K1"/>
    <mergeCell ref="A2:K2"/>
    <mergeCell ref="A3:K3"/>
    <mergeCell ref="A4:K4"/>
    <mergeCell ref="A5:K5"/>
    <mergeCell ref="A6:K6"/>
    <mergeCell ref="A7:G7"/>
    <mergeCell ref="A8:B8"/>
    <mergeCell ref="C8:E8"/>
    <mergeCell ref="F8:G8"/>
    <mergeCell ref="A32:C32"/>
    <mergeCell ref="F92:G92"/>
    <mergeCell ref="A107:C107"/>
    <mergeCell ref="A36:B36"/>
    <mergeCell ref="C36:E36"/>
    <mergeCell ref="F36:G36"/>
    <mergeCell ref="B63:E63"/>
    <mergeCell ref="A64:B64"/>
    <mergeCell ref="C64:E64"/>
    <mergeCell ref="F64:G64"/>
    <mergeCell ref="A60:C60"/>
    <mergeCell ref="A88:C88"/>
    <mergeCell ref="B91:E91"/>
    <mergeCell ref="A92:B92"/>
    <mergeCell ref="C92:E92"/>
    <mergeCell ref="B110:E110"/>
    <mergeCell ref="A111:B111"/>
    <mergeCell ref="C111:E111"/>
    <mergeCell ref="F111:G111"/>
    <mergeCell ref="A134:C134"/>
  </mergeCells>
  <pageMargins left="0.51181102362204722" right="0.51181102362204722" top="0.78740157480314965" bottom="0.78740157480314965" header="0.31496062992125984" footer="0.31496062992125984"/>
  <pageSetup paperSize="9" scale="9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zoomScale="145" zoomScaleNormal="145" workbookViewId="0">
      <selection activeCell="H33" sqref="H33"/>
    </sheetView>
  </sheetViews>
  <sheetFormatPr defaultRowHeight="11.25" x14ac:dyDescent="0.2"/>
  <cols>
    <col min="3" max="3" width="7.5" bestFit="1" customWidth="1"/>
    <col min="4" max="4" width="11.6640625" bestFit="1" customWidth="1"/>
    <col min="5" max="5" width="9.83203125" bestFit="1" customWidth="1"/>
    <col min="6" max="6" width="10.6640625" bestFit="1" customWidth="1"/>
    <col min="7" max="7" width="14.6640625" bestFit="1" customWidth="1"/>
    <col min="8" max="8" width="12.5" customWidth="1"/>
    <col min="9" max="9" width="11.83203125" customWidth="1"/>
    <col min="11" max="11" width="12.83203125" customWidth="1"/>
  </cols>
  <sheetData>
    <row r="1" spans="1:11" ht="18.75" x14ac:dyDescent="0.3">
      <c r="A1" s="318" t="s">
        <v>99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</row>
    <row r="2" spans="1:11" x14ac:dyDescent="0.2">
      <c r="A2" s="319"/>
      <c r="B2" s="319"/>
      <c r="C2" s="319"/>
      <c r="D2" s="319"/>
      <c r="E2" s="319"/>
      <c r="F2" s="319"/>
      <c r="G2" s="319"/>
      <c r="H2" s="319"/>
      <c r="I2" s="319"/>
      <c r="J2" s="319"/>
      <c r="K2" s="319"/>
    </row>
    <row r="3" spans="1:11" ht="15" x14ac:dyDescent="0.25">
      <c r="A3" s="320" t="s">
        <v>106</v>
      </c>
      <c r="B3" s="320"/>
      <c r="C3" s="320"/>
      <c r="D3" s="320"/>
      <c r="E3" s="320"/>
      <c r="F3" s="320"/>
      <c r="G3" s="320"/>
      <c r="H3" s="320"/>
      <c r="I3" s="320"/>
      <c r="J3" s="320"/>
      <c r="K3" s="320"/>
    </row>
    <row r="4" spans="1:11" ht="12" x14ac:dyDescent="0.2">
      <c r="A4" s="322" t="s">
        <v>119</v>
      </c>
      <c r="B4" s="322"/>
      <c r="C4" s="322"/>
      <c r="D4" s="322"/>
      <c r="E4" s="322"/>
      <c r="F4" s="322"/>
      <c r="G4" s="322"/>
      <c r="H4" s="322"/>
      <c r="I4" s="322"/>
      <c r="J4" s="322"/>
      <c r="K4" s="322"/>
    </row>
    <row r="5" spans="1:11" ht="15" x14ac:dyDescent="0.25">
      <c r="A5" s="320" t="s">
        <v>107</v>
      </c>
      <c r="B5" s="320"/>
      <c r="C5" s="320"/>
      <c r="D5" s="320"/>
      <c r="E5" s="320"/>
      <c r="F5" s="320"/>
      <c r="G5" s="320"/>
      <c r="H5" s="320"/>
      <c r="I5" s="320"/>
      <c r="J5" s="320"/>
      <c r="K5" s="320"/>
    </row>
    <row r="6" spans="1:11" ht="12" thickBot="1" x14ac:dyDescent="0.25">
      <c r="A6" s="319"/>
      <c r="B6" s="319"/>
      <c r="C6" s="319"/>
      <c r="D6" s="319"/>
      <c r="E6" s="319"/>
      <c r="F6" s="319"/>
      <c r="G6" s="319"/>
      <c r="H6" s="319"/>
      <c r="I6" s="319"/>
      <c r="J6" s="319"/>
      <c r="K6" s="319"/>
    </row>
    <row r="7" spans="1:11" ht="15" x14ac:dyDescent="0.25">
      <c r="A7" s="315" t="s">
        <v>108</v>
      </c>
      <c r="B7" s="316"/>
      <c r="C7" s="316"/>
      <c r="D7" s="316"/>
      <c r="E7" s="316"/>
      <c r="F7" s="316"/>
      <c r="G7" s="317"/>
    </row>
    <row r="8" spans="1:11" x14ac:dyDescent="0.2">
      <c r="A8" s="309" t="s">
        <v>100</v>
      </c>
      <c r="B8" s="310"/>
      <c r="C8" s="311" t="s">
        <v>110</v>
      </c>
      <c r="D8" s="312"/>
      <c r="E8" s="313"/>
      <c r="F8" s="306" t="s">
        <v>111</v>
      </c>
      <c r="G8" s="307"/>
    </row>
    <row r="9" spans="1:11" x14ac:dyDescent="0.2">
      <c r="A9" s="135" t="s">
        <v>101</v>
      </c>
      <c r="B9" s="134" t="s">
        <v>102</v>
      </c>
      <c r="C9" s="141" t="s">
        <v>104</v>
      </c>
      <c r="D9" s="134" t="s">
        <v>103</v>
      </c>
      <c r="E9" s="141" t="s">
        <v>105</v>
      </c>
      <c r="F9" s="141" t="s">
        <v>112</v>
      </c>
      <c r="G9" s="143" t="s">
        <v>113</v>
      </c>
    </row>
    <row r="10" spans="1:11" x14ac:dyDescent="0.2">
      <c r="A10" s="140">
        <v>0</v>
      </c>
      <c r="B10" s="141">
        <v>114</v>
      </c>
      <c r="C10" s="141">
        <v>8</v>
      </c>
      <c r="D10" s="134">
        <v>114</v>
      </c>
      <c r="E10" s="134">
        <v>0.06</v>
      </c>
      <c r="F10" s="134">
        <f>C10*D10</f>
        <v>912</v>
      </c>
      <c r="G10" s="136">
        <f>F10*E10</f>
        <v>54.72</v>
      </c>
    </row>
    <row r="11" spans="1:11" x14ac:dyDescent="0.2">
      <c r="A11" s="140">
        <v>0</v>
      </c>
      <c r="B11" s="134">
        <v>136</v>
      </c>
      <c r="C11" s="134">
        <v>13</v>
      </c>
      <c r="D11" s="134">
        <f>B11-A11</f>
        <v>136</v>
      </c>
      <c r="E11" s="134">
        <v>0.06</v>
      </c>
      <c r="F11" s="134">
        <f t="shared" ref="F11:F13" si="0">C11*D11</f>
        <v>1768</v>
      </c>
      <c r="G11" s="136">
        <f>(F11*E11)+G10</f>
        <v>160.80000000000001</v>
      </c>
    </row>
    <row r="12" spans="1:11" x14ac:dyDescent="0.2">
      <c r="A12" s="135">
        <v>0</v>
      </c>
      <c r="B12" s="134">
        <v>104</v>
      </c>
      <c r="C12" s="134">
        <v>12</v>
      </c>
      <c r="D12" s="134">
        <f t="shared" ref="D12:D13" si="1">B12-A12</f>
        <v>104</v>
      </c>
      <c r="E12" s="134">
        <v>0.06</v>
      </c>
      <c r="F12" s="134">
        <f t="shared" si="0"/>
        <v>1248</v>
      </c>
      <c r="G12" s="159">
        <f>(F12*E12)+G11</f>
        <v>235.68</v>
      </c>
    </row>
    <row r="13" spans="1:11" x14ac:dyDescent="0.2">
      <c r="A13" s="135">
        <v>0</v>
      </c>
      <c r="B13" s="134">
        <v>110</v>
      </c>
      <c r="C13" s="134">
        <v>11</v>
      </c>
      <c r="D13" s="134">
        <f t="shared" si="1"/>
        <v>110</v>
      </c>
      <c r="E13" s="134">
        <v>0.06</v>
      </c>
      <c r="F13" s="134">
        <f t="shared" si="0"/>
        <v>1210</v>
      </c>
      <c r="G13" s="159">
        <f>(F13*E13)+G12</f>
        <v>308.27999999999997</v>
      </c>
    </row>
    <row r="14" spans="1:11" x14ac:dyDescent="0.2">
      <c r="A14" s="137"/>
      <c r="B14" s="138"/>
      <c r="C14" s="134"/>
      <c r="D14" s="134"/>
      <c r="E14" s="134"/>
      <c r="F14" s="134"/>
      <c r="G14" s="136"/>
    </row>
    <row r="15" spans="1:11" ht="12" thickBot="1" x14ac:dyDescent="0.25">
      <c r="A15" s="303" t="s">
        <v>59</v>
      </c>
      <c r="B15" s="304"/>
      <c r="C15" s="305"/>
      <c r="D15" s="145">
        <f>SUM(D10:D14)</f>
        <v>464</v>
      </c>
      <c r="E15" s="146"/>
      <c r="F15" s="145">
        <f>SUM(F10:F14)</f>
        <v>5138</v>
      </c>
      <c r="G15" s="147">
        <f>G13</f>
        <v>308.27999999999997</v>
      </c>
    </row>
    <row r="16" spans="1:11" x14ac:dyDescent="0.2">
      <c r="A16" s="148"/>
      <c r="B16" s="148"/>
      <c r="C16" s="148"/>
      <c r="D16" s="148"/>
      <c r="E16" s="148"/>
      <c r="F16" s="148"/>
      <c r="G16" s="148"/>
      <c r="H16" s="148"/>
      <c r="I16" s="148"/>
      <c r="J16" s="148"/>
      <c r="K16" s="148"/>
    </row>
    <row r="17" spans="1:11" ht="12" thickBot="1" x14ac:dyDescent="0.25">
      <c r="A17" s="148"/>
      <c r="B17" s="148"/>
      <c r="C17" s="148"/>
      <c r="D17" s="148"/>
      <c r="E17" s="148"/>
      <c r="F17" s="148"/>
      <c r="G17" s="148"/>
      <c r="H17" s="148"/>
      <c r="I17" s="148"/>
      <c r="J17" s="148"/>
      <c r="K17" s="148"/>
    </row>
    <row r="18" spans="1:11" x14ac:dyDescent="0.2">
      <c r="A18" s="152" t="s">
        <v>114</v>
      </c>
      <c r="B18" s="314" t="str">
        <f>resumo!C18</f>
        <v>Pintura de Ligação com RR-1C</v>
      </c>
      <c r="C18" s="314"/>
      <c r="D18" s="314"/>
      <c r="E18" s="314"/>
      <c r="F18" s="153" t="str">
        <f>resumo!D18</f>
        <v>m2</v>
      </c>
      <c r="G18" s="154">
        <f>resumo!A18</f>
        <v>561100</v>
      </c>
      <c r="H18" s="139"/>
      <c r="I18" s="149"/>
      <c r="J18" s="149"/>
      <c r="K18" s="149"/>
    </row>
    <row r="19" spans="1:11" x14ac:dyDescent="0.2">
      <c r="A19" s="309" t="s">
        <v>100</v>
      </c>
      <c r="B19" s="310"/>
      <c r="C19" s="311" t="s">
        <v>110</v>
      </c>
      <c r="D19" s="312"/>
      <c r="E19" s="313"/>
      <c r="F19" s="306" t="s">
        <v>111</v>
      </c>
      <c r="G19" s="307"/>
      <c r="H19" s="149"/>
      <c r="I19" s="149"/>
      <c r="J19" s="149"/>
      <c r="K19" s="149"/>
    </row>
    <row r="20" spans="1:11" x14ac:dyDescent="0.2">
      <c r="A20" s="135" t="s">
        <v>101</v>
      </c>
      <c r="B20" s="134" t="s">
        <v>102</v>
      </c>
      <c r="C20" s="141" t="s">
        <v>104</v>
      </c>
      <c r="D20" s="134" t="s">
        <v>103</v>
      </c>
      <c r="E20" s="141" t="s">
        <v>105</v>
      </c>
      <c r="F20" s="141" t="s">
        <v>112</v>
      </c>
      <c r="G20" s="143"/>
      <c r="H20" s="149"/>
      <c r="I20" s="149"/>
      <c r="J20" s="149"/>
      <c r="K20" s="149"/>
    </row>
    <row r="21" spans="1:11" x14ac:dyDescent="0.2">
      <c r="A21" s="140">
        <v>0</v>
      </c>
      <c r="B21" s="141">
        <v>114</v>
      </c>
      <c r="C21" s="141">
        <v>8</v>
      </c>
      <c r="D21" s="134">
        <v>114</v>
      </c>
      <c r="E21" s="134">
        <v>0.06</v>
      </c>
      <c r="F21" s="134">
        <f>C21*D21</f>
        <v>912</v>
      </c>
      <c r="G21" s="136"/>
      <c r="H21" s="148"/>
      <c r="I21" s="150"/>
    </row>
    <row r="22" spans="1:11" x14ac:dyDescent="0.2">
      <c r="A22" s="140">
        <v>0</v>
      </c>
      <c r="B22" s="134">
        <v>136</v>
      </c>
      <c r="C22" s="134">
        <v>13</v>
      </c>
      <c r="D22" s="134">
        <f>B22-A22</f>
        <v>136</v>
      </c>
      <c r="E22" s="134">
        <v>0.06</v>
      </c>
      <c r="F22" s="134">
        <f t="shared" ref="F22:F24" si="2">C22*D22</f>
        <v>1768</v>
      </c>
      <c r="G22" s="136"/>
      <c r="H22" s="148"/>
      <c r="I22" s="150"/>
    </row>
    <row r="23" spans="1:11" x14ac:dyDescent="0.2">
      <c r="A23" s="135">
        <v>0</v>
      </c>
      <c r="B23" s="134">
        <v>104</v>
      </c>
      <c r="C23" s="134">
        <v>12</v>
      </c>
      <c r="D23" s="134">
        <f t="shared" ref="D23:D24" si="3">B23-A23</f>
        <v>104</v>
      </c>
      <c r="E23" s="134">
        <v>0.06</v>
      </c>
      <c r="F23" s="134">
        <f t="shared" si="2"/>
        <v>1248</v>
      </c>
      <c r="G23" s="136"/>
      <c r="H23" s="151"/>
      <c r="I23" s="150"/>
    </row>
    <row r="24" spans="1:11" x14ac:dyDescent="0.2">
      <c r="A24" s="135">
        <v>0</v>
      </c>
      <c r="B24" s="134">
        <v>110</v>
      </c>
      <c r="C24" s="134">
        <v>11</v>
      </c>
      <c r="D24" s="134">
        <f t="shared" si="3"/>
        <v>110</v>
      </c>
      <c r="E24" s="134">
        <v>0.06</v>
      </c>
      <c r="F24" s="134">
        <f t="shared" si="2"/>
        <v>1210</v>
      </c>
      <c r="G24" s="136"/>
      <c r="H24" s="150"/>
      <c r="I24" s="150"/>
    </row>
    <row r="25" spans="1:11" x14ac:dyDescent="0.2">
      <c r="A25" s="137"/>
      <c r="B25" s="138"/>
      <c r="C25" s="134"/>
      <c r="D25" s="134"/>
      <c r="E25" s="134"/>
      <c r="F25" s="134"/>
      <c r="G25" s="136"/>
    </row>
    <row r="26" spans="1:11" ht="12" thickBot="1" x14ac:dyDescent="0.25">
      <c r="A26" s="303" t="s">
        <v>59</v>
      </c>
      <c r="B26" s="304"/>
      <c r="C26" s="305"/>
      <c r="D26" s="145">
        <f>SUM(D21:D25)</f>
        <v>464</v>
      </c>
      <c r="E26" s="146"/>
      <c r="F26" s="145">
        <f>SUM(F21:F25)</f>
        <v>5138</v>
      </c>
      <c r="G26" s="136"/>
    </row>
    <row r="28" spans="1:11" ht="12" thickBot="1" x14ac:dyDescent="0.25"/>
    <row r="29" spans="1:11" ht="30" customHeight="1" x14ac:dyDescent="0.2">
      <c r="A29" s="155" t="s">
        <v>114</v>
      </c>
      <c r="B29" s="308" t="str">
        <f>resumo!C20</f>
        <v>C.B.U.Q. excl. fornec. do CAP (acima de 10.000 t)</v>
      </c>
      <c r="C29" s="308"/>
      <c r="D29" s="308"/>
      <c r="E29" s="308"/>
      <c r="F29" s="156" t="str">
        <f>resumo!D20</f>
        <v>ton</v>
      </c>
      <c r="G29" s="157">
        <f>resumo!A20</f>
        <v>570400</v>
      </c>
    </row>
    <row r="30" spans="1:11" x14ac:dyDescent="0.2">
      <c r="A30" s="309" t="s">
        <v>100</v>
      </c>
      <c r="B30" s="310"/>
      <c r="C30" s="311" t="s">
        <v>110</v>
      </c>
      <c r="D30" s="312"/>
      <c r="E30" s="313"/>
      <c r="F30" s="306" t="s">
        <v>111</v>
      </c>
      <c r="G30" s="307"/>
    </row>
    <row r="31" spans="1:11" x14ac:dyDescent="0.2">
      <c r="A31" s="135" t="s">
        <v>101</v>
      </c>
      <c r="B31" s="134" t="s">
        <v>102</v>
      </c>
      <c r="C31" s="141" t="s">
        <v>104</v>
      </c>
      <c r="D31" s="134" t="s">
        <v>103</v>
      </c>
      <c r="E31" s="141" t="s">
        <v>105</v>
      </c>
      <c r="F31" s="141" t="s">
        <v>112</v>
      </c>
      <c r="G31" s="143" t="s">
        <v>115</v>
      </c>
    </row>
    <row r="32" spans="1:11" x14ac:dyDescent="0.2">
      <c r="A32" s="140">
        <v>0</v>
      </c>
      <c r="B32" s="141">
        <v>114</v>
      </c>
      <c r="C32" s="141">
        <v>8</v>
      </c>
      <c r="D32" s="134">
        <v>114</v>
      </c>
      <c r="E32" s="134">
        <v>0.06</v>
      </c>
      <c r="F32" s="134">
        <f>C32*D32</f>
        <v>912</v>
      </c>
      <c r="G32" s="136">
        <f>F32*2.5*0.06</f>
        <v>136.79999999999998</v>
      </c>
    </row>
    <row r="33" spans="1:7" x14ac:dyDescent="0.2">
      <c r="A33" s="140">
        <v>0</v>
      </c>
      <c r="B33" s="134">
        <v>136</v>
      </c>
      <c r="C33" s="134">
        <v>13</v>
      </c>
      <c r="D33" s="134">
        <f>B33-A33</f>
        <v>136</v>
      </c>
      <c r="E33" s="134">
        <v>0.06</v>
      </c>
      <c r="F33" s="134">
        <f t="shared" ref="F33:F35" si="4">C33*D33</f>
        <v>1768</v>
      </c>
      <c r="G33" s="136">
        <f>(F33*2.5*0.06)+G32</f>
        <v>402</v>
      </c>
    </row>
    <row r="34" spans="1:7" x14ac:dyDescent="0.2">
      <c r="A34" s="135">
        <v>0</v>
      </c>
      <c r="B34" s="134">
        <v>104</v>
      </c>
      <c r="C34" s="134">
        <v>12</v>
      </c>
      <c r="D34" s="134">
        <f t="shared" ref="D34:D35" si="5">B34-A34</f>
        <v>104</v>
      </c>
      <c r="E34" s="134">
        <v>0.06</v>
      </c>
      <c r="F34" s="134">
        <f t="shared" si="4"/>
        <v>1248</v>
      </c>
      <c r="G34" s="159">
        <f>(F34*2.5*0.06)+G33</f>
        <v>589.20000000000005</v>
      </c>
    </row>
    <row r="35" spans="1:7" x14ac:dyDescent="0.2">
      <c r="A35" s="135">
        <v>0</v>
      </c>
      <c r="B35" s="134">
        <v>110</v>
      </c>
      <c r="C35" s="134">
        <v>11</v>
      </c>
      <c r="D35" s="134">
        <f t="shared" si="5"/>
        <v>110</v>
      </c>
      <c r="E35" s="134">
        <v>0.06</v>
      </c>
      <c r="F35" s="134">
        <f t="shared" si="4"/>
        <v>1210</v>
      </c>
      <c r="G35" s="159">
        <f>(F35*2.5*0.06)+G34</f>
        <v>770.7</v>
      </c>
    </row>
    <row r="36" spans="1:7" x14ac:dyDescent="0.2">
      <c r="A36" s="137"/>
      <c r="B36" s="138"/>
      <c r="C36" s="134"/>
      <c r="D36" s="134"/>
      <c r="E36" s="134"/>
      <c r="F36" s="134"/>
      <c r="G36" s="136"/>
    </row>
    <row r="37" spans="1:7" ht="12" thickBot="1" x14ac:dyDescent="0.25">
      <c r="A37" s="303" t="s">
        <v>59</v>
      </c>
      <c r="B37" s="304"/>
      <c r="C37" s="305"/>
      <c r="D37" s="145">
        <f>SUM(D32:D36)</f>
        <v>464</v>
      </c>
      <c r="E37" s="146"/>
      <c r="F37" s="145">
        <f>SUM(F32:F36)</f>
        <v>5138</v>
      </c>
      <c r="G37" s="147">
        <f>G35</f>
        <v>770.7</v>
      </c>
    </row>
    <row r="39" spans="1:7" ht="12" thickBot="1" x14ac:dyDescent="0.25"/>
    <row r="40" spans="1:7" ht="22.5" customHeight="1" x14ac:dyDescent="0.2">
      <c r="A40" s="155" t="s">
        <v>114</v>
      </c>
      <c r="B40" s="308" t="str">
        <f>resumo!C31</f>
        <v xml:space="preserve">Placa sinalização c/ pelicula refletiva </v>
      </c>
      <c r="C40" s="308"/>
      <c r="D40" s="308"/>
      <c r="E40" s="308"/>
      <c r="F40" s="156" t="str">
        <f>resumo!D31</f>
        <v>ud</v>
      </c>
      <c r="G40" s="157">
        <f>resumo!A31</f>
        <v>822200</v>
      </c>
    </row>
    <row r="41" spans="1:7" x14ac:dyDescent="0.2">
      <c r="A41" s="309" t="s">
        <v>100</v>
      </c>
      <c r="B41" s="310"/>
      <c r="C41" s="311" t="s">
        <v>117</v>
      </c>
      <c r="D41" s="312"/>
      <c r="E41" s="313"/>
      <c r="F41" s="306"/>
      <c r="G41" s="307"/>
    </row>
    <row r="42" spans="1:7" x14ac:dyDescent="0.2">
      <c r="A42" s="135" t="s">
        <v>101</v>
      </c>
      <c r="B42" s="134" t="s">
        <v>102</v>
      </c>
      <c r="C42" s="141"/>
      <c r="D42" s="141" t="s">
        <v>116</v>
      </c>
      <c r="E42" s="141"/>
      <c r="F42" s="141"/>
      <c r="G42" s="143"/>
    </row>
    <row r="43" spans="1:7" x14ac:dyDescent="0.2">
      <c r="A43" s="135">
        <v>10</v>
      </c>
      <c r="B43" s="141">
        <f t="shared" ref="B43:B45" si="6">A43</f>
        <v>10</v>
      </c>
      <c r="C43" s="134"/>
      <c r="D43" s="134">
        <v>1</v>
      </c>
      <c r="E43" s="311" t="s">
        <v>120</v>
      </c>
      <c r="F43" s="323"/>
      <c r="G43" s="324"/>
    </row>
    <row r="44" spans="1:7" x14ac:dyDescent="0.2">
      <c r="A44" s="135">
        <v>10</v>
      </c>
      <c r="B44" s="141">
        <f t="shared" si="6"/>
        <v>10</v>
      </c>
      <c r="C44" s="134"/>
      <c r="D44" s="134">
        <v>1</v>
      </c>
      <c r="E44" s="311" t="s">
        <v>121</v>
      </c>
      <c r="F44" s="323"/>
      <c r="G44" s="324"/>
    </row>
    <row r="45" spans="1:7" x14ac:dyDescent="0.2">
      <c r="A45" s="135">
        <v>10</v>
      </c>
      <c r="B45" s="141">
        <f t="shared" si="6"/>
        <v>10</v>
      </c>
      <c r="C45" s="134"/>
      <c r="D45" s="134">
        <v>1</v>
      </c>
      <c r="E45" s="311" t="s">
        <v>122</v>
      </c>
      <c r="F45" s="323"/>
      <c r="G45" s="324"/>
    </row>
    <row r="46" spans="1:7" ht="12" thickBot="1" x14ac:dyDescent="0.25">
      <c r="A46" s="303" t="s">
        <v>59</v>
      </c>
      <c r="B46" s="304"/>
      <c r="C46" s="305"/>
      <c r="D46" s="145">
        <f>SUM(D43:D45)</f>
        <v>3</v>
      </c>
      <c r="E46" s="146"/>
      <c r="F46" s="145"/>
      <c r="G46" s="147"/>
    </row>
    <row r="48" spans="1:7" ht="12" thickBot="1" x14ac:dyDescent="0.25"/>
    <row r="49" spans="1:10" ht="24" customHeight="1" x14ac:dyDescent="0.2">
      <c r="A49" s="155" t="s">
        <v>114</v>
      </c>
      <c r="B49" s="308" t="str">
        <f>resumo!C33</f>
        <v>Faixa de Sinalização Horizontal com Tinta Resina Acrílica Base Solvente</v>
      </c>
      <c r="C49" s="308"/>
      <c r="D49" s="308"/>
      <c r="E49" s="308"/>
      <c r="F49" s="156" t="str">
        <f>resumo!D33</f>
        <v>m2</v>
      </c>
      <c r="G49" s="157">
        <f>resumo!A33</f>
        <v>822000</v>
      </c>
    </row>
    <row r="50" spans="1:10" x14ac:dyDescent="0.2">
      <c r="A50" s="309" t="s">
        <v>100</v>
      </c>
      <c r="B50" s="310"/>
      <c r="C50" s="311" t="s">
        <v>117</v>
      </c>
      <c r="D50" s="312"/>
      <c r="E50" s="313"/>
      <c r="F50" s="306" t="s">
        <v>111</v>
      </c>
      <c r="G50" s="307"/>
      <c r="H50" s="150"/>
      <c r="I50" s="150"/>
      <c r="J50" s="150"/>
    </row>
    <row r="51" spans="1:10" x14ac:dyDescent="0.2">
      <c r="A51" s="135" t="s">
        <v>101</v>
      </c>
      <c r="B51" s="134" t="s">
        <v>102</v>
      </c>
      <c r="C51" s="142"/>
      <c r="D51" s="142" t="s">
        <v>116</v>
      </c>
      <c r="E51" s="142"/>
      <c r="F51" s="142" t="s">
        <v>112</v>
      </c>
      <c r="G51" s="143"/>
      <c r="H51" s="150"/>
      <c r="I51" s="150"/>
      <c r="J51" s="150"/>
    </row>
    <row r="52" spans="1:10" ht="22.5" x14ac:dyDescent="0.2">
      <c r="A52" s="140">
        <v>10</v>
      </c>
      <c r="B52" s="142">
        <f>A52</f>
        <v>10</v>
      </c>
      <c r="C52" s="142"/>
      <c r="D52" s="134">
        <v>1</v>
      </c>
      <c r="E52" s="134"/>
      <c r="F52" s="134">
        <f>8*0.4*4</f>
        <v>12.8</v>
      </c>
      <c r="G52" s="158" t="s">
        <v>122</v>
      </c>
      <c r="H52" s="148"/>
      <c r="I52" s="148"/>
      <c r="J52" s="150"/>
    </row>
    <row r="53" spans="1:10" ht="22.5" x14ac:dyDescent="0.2">
      <c r="A53" s="135">
        <v>10</v>
      </c>
      <c r="B53" s="142">
        <f t="shared" ref="B53:B58" si="7">A53</f>
        <v>10</v>
      </c>
      <c r="C53" s="134"/>
      <c r="D53" s="134">
        <v>1</v>
      </c>
      <c r="E53" s="134"/>
      <c r="F53" s="134">
        <f>16*0.4*4</f>
        <v>25.6</v>
      </c>
      <c r="G53" s="158" t="s">
        <v>121</v>
      </c>
      <c r="H53" s="150"/>
      <c r="I53" s="150"/>
      <c r="J53" s="150"/>
    </row>
    <row r="54" spans="1:10" ht="22.5" x14ac:dyDescent="0.2">
      <c r="A54" s="135">
        <v>95</v>
      </c>
      <c r="B54" s="142">
        <f t="shared" si="7"/>
        <v>95</v>
      </c>
      <c r="C54" s="134"/>
      <c r="D54" s="134">
        <v>1</v>
      </c>
      <c r="E54" s="134"/>
      <c r="F54" s="134">
        <f>16*0.4*4</f>
        <v>25.6</v>
      </c>
      <c r="G54" s="158" t="s">
        <v>121</v>
      </c>
    </row>
    <row r="55" spans="1:10" ht="22.5" x14ac:dyDescent="0.2">
      <c r="A55" s="135">
        <v>110</v>
      </c>
      <c r="B55" s="142">
        <f t="shared" si="7"/>
        <v>110</v>
      </c>
      <c r="C55" s="134"/>
      <c r="D55" s="134">
        <v>1</v>
      </c>
      <c r="E55" s="134"/>
      <c r="F55" s="134">
        <f>16*0.4*4</f>
        <v>25.6</v>
      </c>
      <c r="G55" s="158" t="s">
        <v>121</v>
      </c>
    </row>
    <row r="56" spans="1:10" ht="22.5" x14ac:dyDescent="0.2">
      <c r="A56" s="135">
        <v>25</v>
      </c>
      <c r="B56" s="142">
        <f t="shared" si="7"/>
        <v>25</v>
      </c>
      <c r="C56" s="134"/>
      <c r="D56" s="134">
        <v>1</v>
      </c>
      <c r="E56" s="134"/>
      <c r="F56" s="134">
        <f>14*0.4*4</f>
        <v>22.400000000000002</v>
      </c>
      <c r="G56" s="158" t="s">
        <v>123</v>
      </c>
    </row>
    <row r="57" spans="1:10" ht="22.5" x14ac:dyDescent="0.2">
      <c r="A57" s="135">
        <v>85</v>
      </c>
      <c r="B57" s="142">
        <f t="shared" si="7"/>
        <v>85</v>
      </c>
      <c r="C57" s="134"/>
      <c r="D57" s="134">
        <v>1</v>
      </c>
      <c r="E57" s="134"/>
      <c r="F57" s="134">
        <f>14*0.4*4</f>
        <v>22.400000000000002</v>
      </c>
      <c r="G57" s="158" t="s">
        <v>124</v>
      </c>
    </row>
    <row r="58" spans="1:10" ht="22.5" x14ac:dyDescent="0.2">
      <c r="A58" s="135">
        <v>10</v>
      </c>
      <c r="B58" s="142">
        <f t="shared" si="7"/>
        <v>10</v>
      </c>
      <c r="C58" s="134"/>
      <c r="D58" s="134">
        <v>1</v>
      </c>
      <c r="E58" s="134"/>
      <c r="F58" s="134">
        <f>12*0.4*4</f>
        <v>19.200000000000003</v>
      </c>
      <c r="G58" s="158" t="s">
        <v>120</v>
      </c>
    </row>
    <row r="59" spans="1:10" x14ac:dyDescent="0.2">
      <c r="A59" s="137"/>
      <c r="B59" s="138"/>
      <c r="C59" s="134"/>
      <c r="D59" s="134"/>
      <c r="E59" s="134"/>
      <c r="F59" s="134"/>
      <c r="G59" s="136"/>
    </row>
    <row r="60" spans="1:10" ht="12" thickBot="1" x14ac:dyDescent="0.25">
      <c r="A60" s="303" t="s">
        <v>59</v>
      </c>
      <c r="B60" s="304"/>
      <c r="C60" s="305"/>
      <c r="D60" s="145">
        <f>SUM(D52:D59)</f>
        <v>7</v>
      </c>
      <c r="E60" s="146"/>
      <c r="F60" s="145">
        <f>SUM(F52:F59)</f>
        <v>153.60000000000002</v>
      </c>
      <c r="G60" s="147">
        <f>SUM(G52:G59)</f>
        <v>0</v>
      </c>
    </row>
  </sheetData>
  <mergeCells count="34">
    <mergeCell ref="B18:E18"/>
    <mergeCell ref="A1:K1"/>
    <mergeCell ref="A2:K2"/>
    <mergeCell ref="A3:K3"/>
    <mergeCell ref="A4:K4"/>
    <mergeCell ref="A5:K5"/>
    <mergeCell ref="A6:K6"/>
    <mergeCell ref="A7:G7"/>
    <mergeCell ref="A8:B8"/>
    <mergeCell ref="C8:E8"/>
    <mergeCell ref="F8:G8"/>
    <mergeCell ref="A15:C15"/>
    <mergeCell ref="A37:C37"/>
    <mergeCell ref="E43:G43"/>
    <mergeCell ref="E44:G44"/>
    <mergeCell ref="E45:G45"/>
    <mergeCell ref="B40:E40"/>
    <mergeCell ref="A41:B41"/>
    <mergeCell ref="C41:E41"/>
    <mergeCell ref="A19:B19"/>
    <mergeCell ref="C19:E19"/>
    <mergeCell ref="F19:G19"/>
    <mergeCell ref="B29:E29"/>
    <mergeCell ref="A30:B30"/>
    <mergeCell ref="C30:E30"/>
    <mergeCell ref="F30:G30"/>
    <mergeCell ref="A26:C26"/>
    <mergeCell ref="A60:C60"/>
    <mergeCell ref="F41:G41"/>
    <mergeCell ref="B49:E49"/>
    <mergeCell ref="A50:B50"/>
    <mergeCell ref="C50:E50"/>
    <mergeCell ref="F50:G50"/>
    <mergeCell ref="A46:C46"/>
  </mergeCells>
  <pageMargins left="0.51181102362204722" right="0.51181102362204722" top="0.78740157480314965" bottom="0.78740157480314965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3</vt:i4>
      </vt:variant>
    </vt:vector>
  </HeadingPairs>
  <TitlesOfParts>
    <vt:vector size="8" baseType="lpstr">
      <vt:lpstr>cronograma</vt:lpstr>
      <vt:lpstr>resumo</vt:lpstr>
      <vt:lpstr>CADERNETA DE CAMPO-AV. AMERICAS</vt:lpstr>
      <vt:lpstr>CADERNETA DE CAMPO - GOV LUPION</vt:lpstr>
      <vt:lpstr>CADERNETA DE CAMPO - CATANDUVAS</vt:lpstr>
      <vt:lpstr>cronograma!Area_de_impressao</vt:lpstr>
      <vt:lpstr>resumo!Area_de_impressao</vt:lpstr>
      <vt:lpstr>resumo!Titulos_de_impressao</vt:lpstr>
    </vt:vector>
  </TitlesOfParts>
  <Company>PARANACIDADE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orçamento</dc:title>
  <dc:creator>RUBENS MACIEL</dc:creator>
  <cp:keywords>RUBENS MACIEL</cp:keywords>
  <cp:lastModifiedBy>Eng-01</cp:lastModifiedBy>
  <cp:lastPrinted>2017-11-29T11:47:38Z</cp:lastPrinted>
  <dcterms:created xsi:type="dcterms:W3CDTF">2008-09-16T14:08:54Z</dcterms:created>
  <dcterms:modified xsi:type="dcterms:W3CDTF">2018-02-08T16:48:46Z</dcterms:modified>
</cp:coreProperties>
</file>